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3read-sentence/02two-sentence/super-short-passage-reading-comprehension/"/>
    </mc:Choice>
  </mc:AlternateContent>
  <xr:revisionPtr revIDLastSave="2" documentId="11_964E55EC6B1F9A4206C0607E13DA4BA66EE4DC99" xr6:coauthVersionLast="47" xr6:coauthVersionMax="47" xr10:uidLastSave="{D5E1CCA4-FB7E-422F-94E3-3D50B0EA0BD7}"/>
  <workbookProtection workbookPassword="CA19" lockStructure="1"/>
  <bookViews>
    <workbookView xWindow="1575" yWindow="255" windowWidth="27225" windowHeight="15225" xr2:uid="{00000000-000D-0000-FFFF-FFFF00000000}"/>
  </bookViews>
  <sheets>
    <sheet name="印刷シート" sheetId="2" r:id="rId1"/>
    <sheet name="お名前リスト" sheetId="3" state="hidden" r:id="rId2"/>
    <sheet name="だれ1" sheetId="1" state="hidden" r:id="rId3"/>
    <sheet name="だれ2" sheetId="8" state="hidden" r:id="rId4"/>
    <sheet name="だれ3" sheetId="9" state="hidden" r:id="rId5"/>
    <sheet name="いつ１" sheetId="10" state="hidden" r:id="rId6"/>
    <sheet name="いつ２" sheetId="11" state="hidden" r:id="rId7"/>
    <sheet name="いつ３" sheetId="12" state="hidden" r:id="rId8"/>
    <sheet name="どこ１" sheetId="13" state="hidden" r:id="rId9"/>
    <sheet name="どこ２" sheetId="14" state="hidden" r:id="rId10"/>
    <sheet name="どこ３" sheetId="15" state="hidden" r:id="rId11"/>
    <sheet name="なに１" sheetId="16" state="hidden" r:id="rId12"/>
    <sheet name="なに２" sheetId="17" state="hidden" r:id="rId13"/>
    <sheet name="なに３" sheetId="18" state="hidden" r:id="rId14"/>
    <sheet name="どんな１" sheetId="19" state="hidden" r:id="rId15"/>
    <sheet name="どんな２" sheetId="20" state="hidden" r:id="rId16"/>
    <sheet name="どんな３" sheetId="21" state="hidden" r:id="rId17"/>
  </sheets>
  <definedNames>
    <definedName name="namelist">お名前リスト!$B$1:$C$100</definedName>
    <definedName name="_xlnm.Print_Area" localSheetId="0">印刷シート!$A$5:$AE$6</definedName>
    <definedName name="いつ１">いつ１!$B$2:$D$30</definedName>
    <definedName name="いつ２">いつ２!$B$2:$D$30</definedName>
    <definedName name="いつ３">いつ３!$B$2:$D$30</definedName>
    <definedName name="だれ１">だれ1!$B$2:$F$30</definedName>
    <definedName name="だれ２">だれ2!$B$2:$F$30</definedName>
    <definedName name="だれ３">だれ3!$B$2:$D$30</definedName>
    <definedName name="どこ１">どこ１!$B$2:$D$30</definedName>
    <definedName name="どこ２">どこ２!$B$2:$D$30</definedName>
    <definedName name="どこ３">どこ３!$B$2:$D$30</definedName>
    <definedName name="どんな１">どんな１!$B$2:$D$30</definedName>
    <definedName name="どんな２">どんな２!$B$2:$D$30</definedName>
    <definedName name="どんな３">どんな３!$B$2:$D$30</definedName>
    <definedName name="なに１">なに１!$B$2:$D$30</definedName>
    <definedName name="なに２">なに２!$B$2:$D$30</definedName>
    <definedName name="なに３">なに３!$B$2:$D$30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21" l="1"/>
  <c r="D29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D17" i="21"/>
  <c r="C17" i="21"/>
  <c r="A17" i="21"/>
  <c r="A16" i="21"/>
  <c r="A15" i="21"/>
  <c r="A14" i="21"/>
  <c r="A13" i="21"/>
  <c r="A12" i="21"/>
  <c r="D11" i="21"/>
  <c r="C11" i="21"/>
  <c r="A11" i="21"/>
  <c r="D10" i="21"/>
  <c r="C10" i="21"/>
  <c r="A10" i="21"/>
  <c r="A9" i="21"/>
  <c r="A8" i="21"/>
  <c r="D7" i="21"/>
  <c r="C7" i="21"/>
  <c r="A7" i="21"/>
  <c r="A6" i="21"/>
  <c r="D5" i="21"/>
  <c r="C5" i="21"/>
  <c r="A5" i="21"/>
  <c r="A4" i="21"/>
  <c r="D3" i="21"/>
  <c r="C3" i="21"/>
  <c r="A3" i="21"/>
  <c r="D2" i="21"/>
  <c r="C2" i="21"/>
  <c r="A2" i="21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D17" i="20"/>
  <c r="C17" i="20"/>
  <c r="A17" i="20"/>
  <c r="A16" i="20"/>
  <c r="A15" i="20"/>
  <c r="A14" i="20"/>
  <c r="A13" i="20"/>
  <c r="A12" i="20"/>
  <c r="D11" i="20"/>
  <c r="C11" i="20"/>
  <c r="A11" i="20"/>
  <c r="D10" i="20"/>
  <c r="C10" i="20"/>
  <c r="A10" i="20"/>
  <c r="A9" i="20"/>
  <c r="A8" i="20"/>
  <c r="D7" i="20"/>
  <c r="C7" i="20"/>
  <c r="A7" i="20"/>
  <c r="A6" i="20"/>
  <c r="D5" i="20"/>
  <c r="C5" i="20"/>
  <c r="A5" i="20"/>
  <c r="A4" i="20"/>
  <c r="D3" i="20"/>
  <c r="C3" i="20"/>
  <c r="A3" i="20"/>
  <c r="D2" i="20"/>
  <c r="C2" i="20"/>
  <c r="A2" i="20"/>
  <c r="A30" i="19"/>
  <c r="D29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D17" i="19"/>
  <c r="C17" i="19"/>
  <c r="A17" i="19"/>
  <c r="A16" i="19"/>
  <c r="A15" i="19"/>
  <c r="A14" i="19"/>
  <c r="A13" i="19"/>
  <c r="A12" i="19"/>
  <c r="D11" i="19"/>
  <c r="C11" i="19"/>
  <c r="A11" i="19"/>
  <c r="D10" i="19"/>
  <c r="C10" i="19"/>
  <c r="A10" i="19"/>
  <c r="A9" i="19"/>
  <c r="A8" i="19"/>
  <c r="A7" i="19"/>
  <c r="A6" i="19"/>
  <c r="A5" i="19"/>
  <c r="D4" i="19"/>
  <c r="C4" i="19"/>
  <c r="A4" i="19"/>
  <c r="D3" i="19"/>
  <c r="C3" i="19"/>
  <c r="A3" i="19"/>
  <c r="A2" i="19"/>
  <c r="B2" i="21" l="1"/>
  <c r="B4" i="21"/>
  <c r="B6" i="21"/>
  <c r="B8" i="21"/>
  <c r="B11" i="21"/>
  <c r="B3" i="21"/>
  <c r="B5" i="21"/>
  <c r="B7" i="21"/>
  <c r="B10" i="21"/>
  <c r="B12" i="21"/>
  <c r="B13" i="21"/>
  <c r="B19" i="21"/>
  <c r="B21" i="21"/>
  <c r="B23" i="21"/>
  <c r="B25" i="21"/>
  <c r="B27" i="21"/>
  <c r="B29" i="21"/>
  <c r="B9" i="21"/>
  <c r="B14" i="21"/>
  <c r="B15" i="21"/>
  <c r="B16" i="21"/>
  <c r="B17" i="21"/>
  <c r="B18" i="21"/>
  <c r="B20" i="21"/>
  <c r="B22" i="21"/>
  <c r="B24" i="21"/>
  <c r="B26" i="21"/>
  <c r="B28" i="21"/>
  <c r="B30" i="21"/>
  <c r="B3" i="20"/>
  <c r="B5" i="20"/>
  <c r="B8" i="20"/>
  <c r="B10" i="20"/>
  <c r="B12" i="20"/>
  <c r="B13" i="20"/>
  <c r="B16" i="20"/>
  <c r="B17" i="20"/>
  <c r="B18" i="20"/>
  <c r="B20" i="20"/>
  <c r="B22" i="20"/>
  <c r="B2" i="20"/>
  <c r="B30" i="20"/>
  <c r="B28" i="20"/>
  <c r="B26" i="20"/>
  <c r="B24" i="20"/>
  <c r="B4" i="20"/>
  <c r="B6" i="20"/>
  <c r="B7" i="20"/>
  <c r="B9" i="20"/>
  <c r="B11" i="20"/>
  <c r="B14" i="20"/>
  <c r="B15" i="20"/>
  <c r="B19" i="20"/>
  <c r="B21" i="20"/>
  <c r="B23" i="20"/>
  <c r="B25" i="20"/>
  <c r="B27" i="20"/>
  <c r="B29" i="20"/>
  <c r="B2" i="19"/>
  <c r="B4" i="19"/>
  <c r="B8" i="19"/>
  <c r="B10" i="19"/>
  <c r="B12" i="19"/>
  <c r="B14" i="19"/>
  <c r="B15" i="19"/>
  <c r="B19" i="19"/>
  <c r="B21" i="19"/>
  <c r="B23" i="19"/>
  <c r="B30" i="19"/>
  <c r="B3" i="19"/>
  <c r="B28" i="19"/>
  <c r="B26" i="19"/>
  <c r="B5" i="19"/>
  <c r="B6" i="19"/>
  <c r="B7" i="19"/>
  <c r="B9" i="19"/>
  <c r="B11" i="19"/>
  <c r="B13" i="19"/>
  <c r="B16" i="19"/>
  <c r="B17" i="19"/>
  <c r="B18" i="19"/>
  <c r="B20" i="19"/>
  <c r="B22" i="19"/>
  <c r="B24" i="19"/>
  <c r="B25" i="19"/>
  <c r="B27" i="19"/>
  <c r="B29" i="19"/>
  <c r="A30" i="18"/>
  <c r="D29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D17" i="18"/>
  <c r="C17" i="18"/>
  <c r="A17" i="18"/>
  <c r="A16" i="18"/>
  <c r="A15" i="18"/>
  <c r="A14" i="18"/>
  <c r="A13" i="18"/>
  <c r="A12" i="18"/>
  <c r="D11" i="18"/>
  <c r="C11" i="18"/>
  <c r="A11" i="18"/>
  <c r="D10" i="18"/>
  <c r="C10" i="18"/>
  <c r="A10" i="18"/>
  <c r="A9" i="18"/>
  <c r="D8" i="18"/>
  <c r="A8" i="18"/>
  <c r="D7" i="18"/>
  <c r="C7" i="18"/>
  <c r="A7" i="18"/>
  <c r="A6" i="18"/>
  <c r="A5" i="18"/>
  <c r="D4" i="18"/>
  <c r="C4" i="18"/>
  <c r="A4" i="18"/>
  <c r="D3" i="18"/>
  <c r="C3" i="18"/>
  <c r="A3" i="18"/>
  <c r="A2" i="18"/>
  <c r="B3" i="18" l="1"/>
  <c r="B8" i="18"/>
  <c r="B7" i="18"/>
  <c r="B6" i="18"/>
  <c r="B17" i="18"/>
  <c r="B5" i="18"/>
  <c r="B13" i="18"/>
  <c r="B21" i="18"/>
  <c r="B28" i="18"/>
  <c r="B29" i="18"/>
  <c r="B4" i="18"/>
  <c r="B18" i="18"/>
  <c r="B22" i="18"/>
  <c r="B26" i="18"/>
  <c r="B14" i="18"/>
  <c r="B15" i="18"/>
  <c r="B20" i="18"/>
  <c r="B24" i="18"/>
  <c r="B27" i="18"/>
  <c r="B30" i="18"/>
  <c r="B10" i="18"/>
  <c r="B16" i="18"/>
  <c r="B2" i="18"/>
  <c r="B11" i="18"/>
  <c r="B19" i="18"/>
  <c r="B23" i="18"/>
  <c r="B25" i="18"/>
  <c r="B12" i="18"/>
  <c r="B9" i="18"/>
  <c r="A30" i="17"/>
  <c r="D29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D11" i="17"/>
  <c r="C11" i="17"/>
  <c r="A11" i="17"/>
  <c r="D10" i="17"/>
  <c r="C10" i="17"/>
  <c r="A10" i="17"/>
  <c r="A9" i="17"/>
  <c r="A8" i="17"/>
  <c r="D7" i="17"/>
  <c r="C7" i="17"/>
  <c r="A7" i="17"/>
  <c r="A6" i="17"/>
  <c r="A5" i="17"/>
  <c r="D4" i="17"/>
  <c r="C4" i="17"/>
  <c r="A4" i="17"/>
  <c r="D3" i="17"/>
  <c r="C3" i="17"/>
  <c r="A3" i="17"/>
  <c r="A2" i="17"/>
  <c r="A30" i="16"/>
  <c r="D29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D11" i="16"/>
  <c r="A11" i="16"/>
  <c r="D10" i="16"/>
  <c r="A10" i="16"/>
  <c r="A9" i="16"/>
  <c r="A8" i="16"/>
  <c r="D7" i="16"/>
  <c r="A7" i="16"/>
  <c r="A6" i="16"/>
  <c r="A5" i="16"/>
  <c r="D4" i="16"/>
  <c r="A4" i="16"/>
  <c r="D3" i="16"/>
  <c r="A3" i="16"/>
  <c r="A2" i="16"/>
  <c r="B3" i="17" l="1"/>
  <c r="B30" i="17"/>
  <c r="B29" i="17"/>
  <c r="B27" i="17"/>
  <c r="B5" i="17"/>
  <c r="B7" i="17"/>
  <c r="B9" i="17"/>
  <c r="B11" i="17"/>
  <c r="B13" i="17"/>
  <c r="B15" i="17"/>
  <c r="B17" i="17"/>
  <c r="B19" i="17"/>
  <c r="B21" i="17"/>
  <c r="B23" i="17"/>
  <c r="B25" i="17"/>
  <c r="B2" i="17"/>
  <c r="B4" i="17"/>
  <c r="B6" i="17"/>
  <c r="B8" i="17"/>
  <c r="B10" i="17"/>
  <c r="B12" i="17"/>
  <c r="B14" i="17"/>
  <c r="B16" i="17"/>
  <c r="B18" i="17"/>
  <c r="B20" i="17"/>
  <c r="B22" i="17"/>
  <c r="B24" i="17"/>
  <c r="B26" i="17"/>
  <c r="B28" i="17"/>
  <c r="B2" i="16"/>
  <c r="B3" i="16"/>
  <c r="B5" i="16"/>
  <c r="B7" i="16"/>
  <c r="B9" i="16"/>
  <c r="B11" i="16"/>
  <c r="B13" i="16"/>
  <c r="B15" i="16"/>
  <c r="B17" i="16"/>
  <c r="B19" i="16"/>
  <c r="B21" i="16"/>
  <c r="B23" i="16"/>
  <c r="B25" i="16"/>
  <c r="B27" i="16"/>
  <c r="B29" i="16"/>
  <c r="B4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A30" i="15"/>
  <c r="A29" i="15"/>
  <c r="A28" i="15"/>
  <c r="A27" i="15"/>
  <c r="A26" i="15"/>
  <c r="A25" i="15"/>
  <c r="A24" i="15"/>
  <c r="A23" i="15"/>
  <c r="A22" i="15"/>
  <c r="A21" i="15"/>
  <c r="A20" i="15"/>
  <c r="A19" i="15"/>
  <c r="D18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B2" i="15" l="1"/>
  <c r="B3" i="15"/>
  <c r="B28" i="15"/>
  <c r="B26" i="15"/>
  <c r="B24" i="15"/>
  <c r="B22" i="15"/>
  <c r="B20" i="15"/>
  <c r="B18" i="15"/>
  <c r="B16" i="15"/>
  <c r="B14" i="15"/>
  <c r="B12" i="15"/>
  <c r="B10" i="15"/>
  <c r="B8" i="15"/>
  <c r="B6" i="15"/>
  <c r="B4" i="15"/>
  <c r="B30" i="15"/>
  <c r="B5" i="15"/>
  <c r="B7" i="15"/>
  <c r="B9" i="15"/>
  <c r="B11" i="15"/>
  <c r="B13" i="15"/>
  <c r="B15" i="15"/>
  <c r="B17" i="15"/>
  <c r="B19" i="15"/>
  <c r="B21" i="15"/>
  <c r="B23" i="15"/>
  <c r="B25" i="15"/>
  <c r="B27" i="15"/>
  <c r="B29" i="15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B20" i="14" l="1"/>
  <c r="B5" i="14"/>
  <c r="B7" i="14"/>
  <c r="B11" i="14"/>
  <c r="B17" i="14"/>
  <c r="B23" i="14"/>
  <c r="B27" i="14"/>
  <c r="B9" i="14"/>
  <c r="B15" i="14"/>
  <c r="B21" i="14"/>
  <c r="B28" i="14"/>
  <c r="B2" i="14"/>
  <c r="B13" i="14"/>
  <c r="B19" i="14"/>
  <c r="B25" i="14"/>
  <c r="B29" i="14"/>
  <c r="B6" i="14"/>
  <c r="B10" i="14"/>
  <c r="B18" i="14"/>
  <c r="B22" i="14"/>
  <c r="B26" i="14"/>
  <c r="B30" i="14"/>
  <c r="B3" i="14"/>
  <c r="B8" i="14"/>
  <c r="B24" i="14"/>
  <c r="B14" i="14"/>
  <c r="B4" i="14"/>
  <c r="B12" i="14"/>
  <c r="B16" i="14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B5" i="13" l="1"/>
  <c r="B13" i="13"/>
  <c r="B8" i="13"/>
  <c r="B12" i="13"/>
  <c r="B2" i="13"/>
  <c r="B6" i="13"/>
  <c r="B10" i="13"/>
  <c r="B14" i="13"/>
  <c r="B18" i="13"/>
  <c r="B22" i="13"/>
  <c r="B26" i="13"/>
  <c r="B30" i="13"/>
  <c r="B17" i="13"/>
  <c r="B21" i="13"/>
  <c r="B25" i="13"/>
  <c r="B4" i="13"/>
  <c r="B16" i="13"/>
  <c r="B20" i="13"/>
  <c r="B24" i="13"/>
  <c r="B28" i="13"/>
  <c r="B9" i="13"/>
  <c r="B29" i="13"/>
  <c r="B3" i="13"/>
  <c r="B7" i="13"/>
  <c r="B11" i="13"/>
  <c r="B15" i="13"/>
  <c r="B19" i="13"/>
  <c r="B23" i="13"/>
  <c r="B27" i="13"/>
  <c r="D30" i="12"/>
  <c r="C30" i="12"/>
  <c r="A30" i="12"/>
  <c r="D29" i="12"/>
  <c r="C29" i="12"/>
  <c r="A29" i="12"/>
  <c r="D28" i="12"/>
  <c r="C28" i="12"/>
  <c r="A28" i="12"/>
  <c r="D27" i="12"/>
  <c r="C27" i="12"/>
  <c r="A27" i="12"/>
  <c r="D26" i="12"/>
  <c r="C26" i="12"/>
  <c r="A26" i="12"/>
  <c r="D25" i="12"/>
  <c r="C25" i="12"/>
  <c r="A25" i="12"/>
  <c r="D24" i="12"/>
  <c r="C24" i="12"/>
  <c r="A24" i="12"/>
  <c r="D23" i="12"/>
  <c r="C23" i="12"/>
  <c r="A23" i="12"/>
  <c r="D22" i="12"/>
  <c r="C22" i="12"/>
  <c r="A22" i="12"/>
  <c r="D21" i="12"/>
  <c r="C21" i="12"/>
  <c r="A21" i="12"/>
  <c r="D20" i="12"/>
  <c r="C20" i="12"/>
  <c r="A20" i="12"/>
  <c r="D19" i="12"/>
  <c r="C19" i="12"/>
  <c r="A19" i="12"/>
  <c r="D18" i="12"/>
  <c r="C18" i="12"/>
  <c r="A18" i="12"/>
  <c r="D17" i="12"/>
  <c r="C17" i="12"/>
  <c r="A17" i="12"/>
  <c r="D16" i="12"/>
  <c r="C16" i="12"/>
  <c r="A16" i="12"/>
  <c r="D15" i="12"/>
  <c r="C15" i="12"/>
  <c r="A15" i="12"/>
  <c r="D14" i="12"/>
  <c r="C14" i="12"/>
  <c r="A14" i="12"/>
  <c r="D13" i="12"/>
  <c r="C13" i="12"/>
  <c r="A13" i="12"/>
  <c r="D12" i="12"/>
  <c r="C12" i="12"/>
  <c r="A12" i="12"/>
  <c r="D11" i="12"/>
  <c r="C11" i="12"/>
  <c r="A11" i="12"/>
  <c r="D10" i="12"/>
  <c r="C10" i="12"/>
  <c r="A10" i="12"/>
  <c r="D9" i="12"/>
  <c r="C9" i="12"/>
  <c r="A9" i="12"/>
  <c r="D8" i="12"/>
  <c r="C8" i="12"/>
  <c r="A8" i="12"/>
  <c r="D7" i="12"/>
  <c r="C7" i="12"/>
  <c r="A7" i="12"/>
  <c r="D6" i="12"/>
  <c r="C6" i="12"/>
  <c r="A6" i="12"/>
  <c r="D5" i="12"/>
  <c r="C5" i="12"/>
  <c r="A5" i="12"/>
  <c r="D4" i="12"/>
  <c r="C4" i="12"/>
  <c r="A4" i="12"/>
  <c r="D3" i="12"/>
  <c r="C3" i="12"/>
  <c r="A3" i="12"/>
  <c r="D2" i="12"/>
  <c r="C2" i="12"/>
  <c r="A2" i="12"/>
  <c r="B3" i="12" l="1"/>
  <c r="B5" i="12"/>
  <c r="B7" i="12"/>
  <c r="B9" i="12"/>
  <c r="B11" i="12"/>
  <c r="B13" i="12"/>
  <c r="B15" i="12"/>
  <c r="B17" i="12"/>
  <c r="B19" i="12"/>
  <c r="B21" i="12"/>
  <c r="B23" i="12"/>
  <c r="B25" i="12"/>
  <c r="B27" i="12"/>
  <c r="B29" i="12"/>
  <c r="B2" i="12"/>
  <c r="B4" i="12"/>
  <c r="B6" i="12"/>
  <c r="B8" i="12"/>
  <c r="B10" i="12"/>
  <c r="B12" i="12"/>
  <c r="B14" i="12"/>
  <c r="B16" i="12"/>
  <c r="B18" i="12"/>
  <c r="B20" i="12"/>
  <c r="B22" i="12"/>
  <c r="B24" i="12"/>
  <c r="B26" i="12"/>
  <c r="B28" i="12"/>
  <c r="B30" i="12"/>
  <c r="D30" i="11"/>
  <c r="C30" i="11"/>
  <c r="A30" i="11"/>
  <c r="D29" i="11"/>
  <c r="C29" i="11"/>
  <c r="A29" i="11"/>
  <c r="D28" i="11"/>
  <c r="C28" i="11"/>
  <c r="A28" i="11"/>
  <c r="D27" i="11"/>
  <c r="C27" i="11"/>
  <c r="A27" i="11"/>
  <c r="D26" i="11"/>
  <c r="C26" i="11"/>
  <c r="A26" i="11"/>
  <c r="D25" i="11"/>
  <c r="C25" i="11"/>
  <c r="A25" i="11"/>
  <c r="D24" i="11"/>
  <c r="C24" i="11"/>
  <c r="A24" i="11"/>
  <c r="D23" i="11"/>
  <c r="C23" i="11"/>
  <c r="A23" i="11"/>
  <c r="D22" i="11"/>
  <c r="C22" i="11"/>
  <c r="A22" i="11"/>
  <c r="D21" i="11"/>
  <c r="C21" i="11"/>
  <c r="A21" i="11"/>
  <c r="D20" i="11"/>
  <c r="C20" i="11"/>
  <c r="A20" i="11"/>
  <c r="D19" i="11"/>
  <c r="C19" i="11"/>
  <c r="A19" i="11"/>
  <c r="D18" i="11"/>
  <c r="C18" i="11"/>
  <c r="A18" i="11"/>
  <c r="D17" i="11"/>
  <c r="C17" i="11"/>
  <c r="A17" i="11"/>
  <c r="D16" i="11"/>
  <c r="C16" i="11"/>
  <c r="A16" i="11"/>
  <c r="D15" i="11"/>
  <c r="C15" i="11"/>
  <c r="A15" i="11"/>
  <c r="D14" i="11"/>
  <c r="C14" i="11"/>
  <c r="A14" i="11"/>
  <c r="D13" i="11"/>
  <c r="C13" i="11"/>
  <c r="A13" i="11"/>
  <c r="D12" i="11"/>
  <c r="C12" i="11"/>
  <c r="A12" i="11"/>
  <c r="D11" i="11"/>
  <c r="C11" i="11"/>
  <c r="A11" i="11"/>
  <c r="D10" i="11"/>
  <c r="C10" i="11"/>
  <c r="A10" i="11"/>
  <c r="D9" i="11"/>
  <c r="C9" i="11"/>
  <c r="A9" i="11"/>
  <c r="D8" i="11"/>
  <c r="C8" i="11"/>
  <c r="A8" i="11"/>
  <c r="D7" i="11"/>
  <c r="C7" i="11"/>
  <c r="A7" i="11"/>
  <c r="D6" i="11"/>
  <c r="C6" i="11"/>
  <c r="A6" i="11"/>
  <c r="D5" i="11"/>
  <c r="C5" i="11"/>
  <c r="A5" i="11"/>
  <c r="D4" i="11"/>
  <c r="C4" i="11"/>
  <c r="A4" i="11"/>
  <c r="D3" i="11"/>
  <c r="C3" i="11"/>
  <c r="A3" i="11"/>
  <c r="D2" i="11"/>
  <c r="C2" i="11"/>
  <c r="A2" i="11"/>
  <c r="B2" i="11" l="1"/>
  <c r="B10" i="11"/>
  <c r="B14" i="11"/>
  <c r="B26" i="11"/>
  <c r="B30" i="11"/>
  <c r="B5" i="11"/>
  <c r="B9" i="11"/>
  <c r="B13" i="11"/>
  <c r="B3" i="11"/>
  <c r="B7" i="11"/>
  <c r="B11" i="11"/>
  <c r="B15" i="11"/>
  <c r="B19" i="11"/>
  <c r="B23" i="11"/>
  <c r="B27" i="11"/>
  <c r="B6" i="11"/>
  <c r="B18" i="11"/>
  <c r="B22" i="11"/>
  <c r="B17" i="11"/>
  <c r="B21" i="11"/>
  <c r="B25" i="11"/>
  <c r="B29" i="11"/>
  <c r="B4" i="11"/>
  <c r="B8" i="11"/>
  <c r="B12" i="11"/>
  <c r="B16" i="11"/>
  <c r="B20" i="11"/>
  <c r="B24" i="11"/>
  <c r="B28" i="11"/>
  <c r="D30" i="10"/>
  <c r="A30" i="10"/>
  <c r="D29" i="10"/>
  <c r="A29" i="10"/>
  <c r="D28" i="10"/>
  <c r="A28" i="10"/>
  <c r="D27" i="10"/>
  <c r="A27" i="10"/>
  <c r="D26" i="10"/>
  <c r="A26" i="10"/>
  <c r="D25" i="10"/>
  <c r="A25" i="10"/>
  <c r="D24" i="10"/>
  <c r="A24" i="10"/>
  <c r="D23" i="10"/>
  <c r="A23" i="10"/>
  <c r="D22" i="10"/>
  <c r="A22" i="10"/>
  <c r="D21" i="10"/>
  <c r="A21" i="10"/>
  <c r="D20" i="10"/>
  <c r="A20" i="10"/>
  <c r="D19" i="10"/>
  <c r="A19" i="10"/>
  <c r="D18" i="10"/>
  <c r="A18" i="10"/>
  <c r="D17" i="10"/>
  <c r="A17" i="10"/>
  <c r="D16" i="10"/>
  <c r="A16" i="10"/>
  <c r="D15" i="10"/>
  <c r="A15" i="10"/>
  <c r="D14" i="10"/>
  <c r="A14" i="10"/>
  <c r="D13" i="10"/>
  <c r="A13" i="10"/>
  <c r="D12" i="10"/>
  <c r="A12" i="10"/>
  <c r="D11" i="10"/>
  <c r="A11" i="10"/>
  <c r="D10" i="10"/>
  <c r="A10" i="10"/>
  <c r="D9" i="10"/>
  <c r="A9" i="10"/>
  <c r="D8" i="10"/>
  <c r="A8" i="10"/>
  <c r="D7" i="10"/>
  <c r="A7" i="10"/>
  <c r="D6" i="10"/>
  <c r="A6" i="10"/>
  <c r="D5" i="10"/>
  <c r="A5" i="10"/>
  <c r="D4" i="10"/>
  <c r="A4" i="10"/>
  <c r="D3" i="10"/>
  <c r="A3" i="10"/>
  <c r="D2" i="10"/>
  <c r="A2" i="10"/>
  <c r="B16" i="10" l="1"/>
  <c r="B27" i="10"/>
  <c r="B5" i="10"/>
  <c r="B9" i="10"/>
  <c r="B13" i="10"/>
  <c r="B17" i="10"/>
  <c r="B21" i="10"/>
  <c r="B25" i="10"/>
  <c r="B29" i="10"/>
  <c r="B4" i="10"/>
  <c r="B6" i="10"/>
  <c r="B10" i="10"/>
  <c r="B14" i="10"/>
  <c r="B18" i="10"/>
  <c r="B22" i="10"/>
  <c r="B26" i="10"/>
  <c r="B30" i="10"/>
  <c r="B3" i="10"/>
  <c r="B8" i="10"/>
  <c r="B12" i="10"/>
  <c r="B20" i="10"/>
  <c r="B24" i="10"/>
  <c r="B28" i="10"/>
  <c r="B2" i="10"/>
  <c r="B7" i="10"/>
  <c r="B11" i="10"/>
  <c r="B15" i="10"/>
  <c r="B19" i="10"/>
  <c r="B23" i="10"/>
  <c r="D30" i="9"/>
  <c r="A30" i="9"/>
  <c r="D29" i="9"/>
  <c r="A29" i="9"/>
  <c r="D28" i="9"/>
  <c r="A28" i="9"/>
  <c r="D27" i="9"/>
  <c r="A27" i="9"/>
  <c r="D26" i="9"/>
  <c r="A26" i="9"/>
  <c r="D25" i="9"/>
  <c r="A25" i="9"/>
  <c r="D24" i="9"/>
  <c r="A24" i="9"/>
  <c r="D23" i="9"/>
  <c r="A23" i="9"/>
  <c r="D22" i="9"/>
  <c r="A22" i="9"/>
  <c r="D21" i="9"/>
  <c r="A21" i="9"/>
  <c r="D20" i="9"/>
  <c r="A20" i="9"/>
  <c r="D19" i="9"/>
  <c r="A19" i="9"/>
  <c r="D18" i="9"/>
  <c r="A18" i="9"/>
  <c r="D17" i="9"/>
  <c r="A17" i="9"/>
  <c r="D16" i="9"/>
  <c r="A16" i="9"/>
  <c r="D15" i="9"/>
  <c r="A15" i="9"/>
  <c r="D14" i="9"/>
  <c r="A14" i="9"/>
  <c r="D13" i="9"/>
  <c r="A13" i="9"/>
  <c r="D12" i="9"/>
  <c r="A12" i="9"/>
  <c r="D11" i="9"/>
  <c r="A11" i="9"/>
  <c r="D10" i="9"/>
  <c r="A10" i="9"/>
  <c r="D9" i="9"/>
  <c r="A9" i="9"/>
  <c r="D8" i="9"/>
  <c r="A8" i="9"/>
  <c r="D7" i="9"/>
  <c r="A7" i="9"/>
  <c r="D6" i="9"/>
  <c r="A6" i="9"/>
  <c r="D5" i="9"/>
  <c r="A5" i="9"/>
  <c r="D4" i="9"/>
  <c r="A4" i="9"/>
  <c r="D3" i="9"/>
  <c r="A3" i="9"/>
  <c r="D2" i="9"/>
  <c r="A2" i="9"/>
  <c r="B2" i="9" l="1"/>
  <c r="B3" i="9"/>
  <c r="B5" i="9"/>
  <c r="B7" i="9"/>
  <c r="B9" i="9"/>
  <c r="B11" i="9"/>
  <c r="B13" i="9"/>
  <c r="B15" i="9"/>
  <c r="B17" i="9"/>
  <c r="B19" i="9"/>
  <c r="B21" i="9"/>
  <c r="B23" i="9"/>
  <c r="B25" i="9"/>
  <c r="B27" i="9"/>
  <c r="B29" i="9"/>
  <c r="B4" i="9"/>
  <c r="B6" i="9"/>
  <c r="B8" i="9"/>
  <c r="B10" i="9"/>
  <c r="B12" i="9"/>
  <c r="B14" i="9"/>
  <c r="B16" i="9"/>
  <c r="B18" i="9"/>
  <c r="B20" i="9"/>
  <c r="B22" i="9"/>
  <c r="B24" i="9"/>
  <c r="B26" i="9"/>
  <c r="B28" i="9"/>
  <c r="B30" i="9"/>
  <c r="D30" i="8"/>
  <c r="A30" i="8"/>
  <c r="D29" i="8"/>
  <c r="A29" i="8"/>
  <c r="D28" i="8"/>
  <c r="A28" i="8"/>
  <c r="D27" i="8"/>
  <c r="A27" i="8"/>
  <c r="D26" i="8"/>
  <c r="A26" i="8"/>
  <c r="D25" i="8"/>
  <c r="A25" i="8"/>
  <c r="D24" i="8"/>
  <c r="A24" i="8"/>
  <c r="D23" i="8"/>
  <c r="A23" i="8"/>
  <c r="D22" i="8"/>
  <c r="A22" i="8"/>
  <c r="D21" i="8"/>
  <c r="A21" i="8"/>
  <c r="D20" i="8"/>
  <c r="A20" i="8"/>
  <c r="D19" i="8"/>
  <c r="A19" i="8"/>
  <c r="D18" i="8"/>
  <c r="A18" i="8"/>
  <c r="D17" i="8"/>
  <c r="A17" i="8"/>
  <c r="D16" i="8"/>
  <c r="A16" i="8"/>
  <c r="D15" i="8"/>
  <c r="A15" i="8"/>
  <c r="D14" i="8"/>
  <c r="A14" i="8"/>
  <c r="D13" i="8"/>
  <c r="A13" i="8"/>
  <c r="D12" i="8"/>
  <c r="A12" i="8"/>
  <c r="D11" i="8"/>
  <c r="A11" i="8"/>
  <c r="D10" i="8"/>
  <c r="A10" i="8"/>
  <c r="D9" i="8"/>
  <c r="A9" i="8"/>
  <c r="D8" i="8"/>
  <c r="A8" i="8"/>
  <c r="D7" i="8"/>
  <c r="A7" i="8"/>
  <c r="D6" i="8"/>
  <c r="A6" i="8"/>
  <c r="D5" i="8"/>
  <c r="A5" i="8"/>
  <c r="D4" i="8"/>
  <c r="A4" i="8"/>
  <c r="D3" i="8"/>
  <c r="A3" i="8"/>
  <c r="D2" i="8"/>
  <c r="A2" i="8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B21" i="8" l="1"/>
  <c r="B25" i="8"/>
  <c r="B29" i="8"/>
  <c r="B6" i="8"/>
  <c r="B14" i="8"/>
  <c r="B18" i="8"/>
  <c r="B30" i="8"/>
  <c r="B10" i="8"/>
  <c r="B22" i="8"/>
  <c r="B26" i="8"/>
  <c r="B3" i="8"/>
  <c r="B15" i="8"/>
  <c r="B4" i="8"/>
  <c r="B8" i="8"/>
  <c r="B12" i="8"/>
  <c r="B16" i="8"/>
  <c r="B20" i="8"/>
  <c r="B24" i="8"/>
  <c r="B28" i="8"/>
  <c r="B19" i="8"/>
  <c r="B23" i="8"/>
  <c r="B27" i="8"/>
  <c r="B2" i="8"/>
  <c r="B7" i="8"/>
  <c r="B11" i="8"/>
  <c r="B5" i="8"/>
  <c r="B9" i="8"/>
  <c r="B13" i="8"/>
  <c r="B17" i="8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2" i="1" l="1"/>
  <c r="B6" i="1"/>
  <c r="B8" i="1"/>
  <c r="B10" i="1"/>
  <c r="B14" i="1"/>
  <c r="B16" i="1"/>
  <c r="B18" i="1"/>
  <c r="B20" i="1"/>
  <c r="B22" i="1"/>
  <c r="B24" i="1"/>
  <c r="B26" i="1"/>
  <c r="B30" i="1"/>
  <c r="B3" i="1"/>
  <c r="B5" i="1"/>
  <c r="B7" i="1"/>
  <c r="B9" i="1"/>
  <c r="B11" i="1"/>
  <c r="B13" i="1"/>
  <c r="B15" i="1"/>
  <c r="B17" i="1"/>
  <c r="B19" i="1"/>
  <c r="B21" i="1"/>
  <c r="B23" i="1"/>
  <c r="B25" i="1"/>
  <c r="B27" i="1"/>
  <c r="B29" i="1"/>
  <c r="B4" i="1"/>
  <c r="B12" i="1"/>
  <c r="B28" i="1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B4" i="3" l="1"/>
  <c r="B100" i="3"/>
  <c r="B8" i="3"/>
  <c r="B16" i="3"/>
  <c r="B24" i="3"/>
  <c r="B32" i="3"/>
  <c r="B40" i="3"/>
  <c r="B48" i="3"/>
  <c r="B56" i="3"/>
  <c r="B64" i="3"/>
  <c r="B68" i="3"/>
  <c r="B76" i="3"/>
  <c r="B84" i="3"/>
  <c r="B88" i="3"/>
  <c r="B96" i="3"/>
  <c r="B6" i="3"/>
  <c r="B14" i="3"/>
  <c r="B22" i="3"/>
  <c r="B26" i="3"/>
  <c r="B30" i="3"/>
  <c r="B34" i="3"/>
  <c r="B38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2" i="3"/>
  <c r="B20" i="3"/>
  <c r="B28" i="3"/>
  <c r="B36" i="3"/>
  <c r="B44" i="3"/>
  <c r="B52" i="3"/>
  <c r="B60" i="3"/>
  <c r="B72" i="3"/>
  <c r="B80" i="3"/>
  <c r="B92" i="3"/>
  <c r="B1" i="3"/>
  <c r="B2" i="3"/>
  <c r="B10" i="3"/>
  <c r="B18" i="3"/>
  <c r="B42" i="3"/>
  <c r="B3" i="3"/>
  <c r="B5" i="3"/>
  <c r="B7" i="3"/>
  <c r="B9" i="3"/>
  <c r="B11" i="3"/>
  <c r="B13" i="3"/>
  <c r="B15" i="3"/>
  <c r="B17" i="3"/>
  <c r="B19" i="3"/>
  <c r="B21" i="3"/>
  <c r="B23" i="3"/>
  <c r="B25" i="3"/>
  <c r="B27" i="3"/>
  <c r="B29" i="3"/>
  <c r="B31" i="3"/>
  <c r="B33" i="3"/>
  <c r="B35" i="3"/>
  <c r="B37" i="3"/>
  <c r="B39" i="3"/>
  <c r="B41" i="3"/>
  <c r="B43" i="3"/>
  <c r="B45" i="3"/>
  <c r="B47" i="3"/>
  <c r="B49" i="3"/>
  <c r="B51" i="3"/>
  <c r="B53" i="3"/>
  <c r="B55" i="3"/>
  <c r="B57" i="3"/>
  <c r="B59" i="3"/>
  <c r="B61" i="3"/>
  <c r="B63" i="3"/>
  <c r="B65" i="3"/>
  <c r="B67" i="3"/>
  <c r="B69" i="3"/>
  <c r="B71" i="3"/>
  <c r="B73" i="3"/>
  <c r="B75" i="3"/>
  <c r="B77" i="3"/>
  <c r="B79" i="3"/>
  <c r="B81" i="3"/>
  <c r="B83" i="3"/>
  <c r="B85" i="3"/>
  <c r="B87" i="3"/>
  <c r="B89" i="3"/>
  <c r="B91" i="3"/>
  <c r="B99" i="3"/>
  <c r="B93" i="3"/>
  <c r="B97" i="3"/>
  <c r="B95" i="3"/>
  <c r="J8" i="20" l="1"/>
  <c r="J30" i="20"/>
  <c r="I30" i="20"/>
  <c r="G30" i="20"/>
  <c r="C30" i="20" s="1"/>
  <c r="J29" i="20"/>
  <c r="I29" i="20"/>
  <c r="J28" i="20"/>
  <c r="I28" i="20"/>
  <c r="G28" i="20"/>
  <c r="C28" i="20" s="1"/>
  <c r="J27" i="20"/>
  <c r="I27" i="20"/>
  <c r="J26" i="20"/>
  <c r="I26" i="20"/>
  <c r="G26" i="20"/>
  <c r="C26" i="20" s="1"/>
  <c r="J25" i="20"/>
  <c r="G25" i="20"/>
  <c r="C25" i="20" s="1"/>
  <c r="I25" i="20"/>
  <c r="J24" i="20"/>
  <c r="I24" i="20"/>
  <c r="G24" i="20"/>
  <c r="C24" i="20" s="1"/>
  <c r="J23" i="20"/>
  <c r="I23" i="20"/>
  <c r="G23" i="20"/>
  <c r="C23" i="20" s="1"/>
  <c r="J22" i="20"/>
  <c r="I22" i="20"/>
  <c r="J21" i="20"/>
  <c r="G22" i="20"/>
  <c r="C22" i="20" s="1"/>
  <c r="I21" i="20"/>
  <c r="G21" i="20"/>
  <c r="C21" i="20" s="1"/>
  <c r="J20" i="20"/>
  <c r="I20" i="20"/>
  <c r="G20" i="20"/>
  <c r="C20" i="20" s="1"/>
  <c r="J19" i="20"/>
  <c r="I19" i="20"/>
  <c r="G19" i="20"/>
  <c r="C19" i="20" s="1"/>
  <c r="J18" i="20"/>
  <c r="I18" i="20"/>
  <c r="G16" i="20"/>
  <c r="C16" i="20" s="1"/>
  <c r="J15" i="20"/>
  <c r="I15" i="20"/>
  <c r="J14" i="20"/>
  <c r="I14" i="20"/>
  <c r="J13" i="20"/>
  <c r="I13" i="20"/>
  <c r="J12" i="20"/>
  <c r="I12" i="20"/>
  <c r="G12" i="20"/>
  <c r="C12" i="20" s="1"/>
  <c r="J9" i="20"/>
  <c r="I9" i="20"/>
  <c r="I8" i="20"/>
  <c r="D8" i="20" s="1"/>
  <c r="G6" i="20"/>
  <c r="C6" i="20" s="1"/>
  <c r="J4" i="20"/>
  <c r="I4" i="20"/>
  <c r="G4" i="20"/>
  <c r="C4" i="20" s="1"/>
  <c r="I30" i="21"/>
  <c r="G30" i="21"/>
  <c r="C30" i="21" s="1"/>
  <c r="H29" i="21"/>
  <c r="C29" i="21" s="1"/>
  <c r="J28" i="21"/>
  <c r="I28" i="21"/>
  <c r="H28" i="21"/>
  <c r="G28" i="21"/>
  <c r="I26" i="21"/>
  <c r="G26" i="21"/>
  <c r="C26" i="21" s="1"/>
  <c r="J25" i="21"/>
  <c r="J24" i="21"/>
  <c r="I24" i="21"/>
  <c r="G24" i="21"/>
  <c r="C24" i="21" s="1"/>
  <c r="J22" i="21"/>
  <c r="I22" i="21"/>
  <c r="G22" i="21"/>
  <c r="C22" i="21" s="1"/>
  <c r="J19" i="21"/>
  <c r="I19" i="21"/>
  <c r="H19" i="21"/>
  <c r="G19" i="21"/>
  <c r="J18" i="21"/>
  <c r="I18" i="21"/>
  <c r="H18" i="21"/>
  <c r="G18" i="21"/>
  <c r="J9" i="21"/>
  <c r="I16" i="21"/>
  <c r="D16" i="21" s="1"/>
  <c r="G16" i="21"/>
  <c r="C16" i="21" s="1"/>
  <c r="J15" i="21"/>
  <c r="I15" i="21"/>
  <c r="H15" i="21"/>
  <c r="G15" i="21"/>
  <c r="I14" i="21"/>
  <c r="D14" i="21" s="1"/>
  <c r="G14" i="21"/>
  <c r="C14" i="21" s="1"/>
  <c r="I13" i="21"/>
  <c r="J13" i="21"/>
  <c r="G13" i="21"/>
  <c r="C13" i="21" s="1"/>
  <c r="J12" i="21"/>
  <c r="I12" i="21"/>
  <c r="G12" i="21"/>
  <c r="C12" i="21" s="1"/>
  <c r="I9" i="21"/>
  <c r="G9" i="21"/>
  <c r="C9" i="21" s="1"/>
  <c r="I8" i="21"/>
  <c r="D8" i="21" s="1"/>
  <c r="G8" i="21"/>
  <c r="C8" i="21" s="1"/>
  <c r="I6" i="21"/>
  <c r="G6" i="21"/>
  <c r="J30" i="19"/>
  <c r="I30" i="19"/>
  <c r="G30" i="19"/>
  <c r="C30" i="19" s="1"/>
  <c r="J28" i="19"/>
  <c r="I28" i="19"/>
  <c r="G28" i="19"/>
  <c r="C28" i="19" s="1"/>
  <c r="J27" i="21"/>
  <c r="I27" i="21"/>
  <c r="G27" i="21"/>
  <c r="C27" i="21" s="1"/>
  <c r="J27" i="19"/>
  <c r="I27" i="19"/>
  <c r="G27" i="19"/>
  <c r="C27" i="19" s="1"/>
  <c r="J26" i="19"/>
  <c r="I26" i="19"/>
  <c r="G26" i="19"/>
  <c r="C26" i="19" s="1"/>
  <c r="I25" i="21"/>
  <c r="G25" i="21"/>
  <c r="C25" i="21" s="1"/>
  <c r="J25" i="19"/>
  <c r="I25" i="19"/>
  <c r="G25" i="19"/>
  <c r="C25" i="19" s="1"/>
  <c r="G24" i="19"/>
  <c r="C24" i="19" s="1"/>
  <c r="J24" i="19"/>
  <c r="I24" i="19"/>
  <c r="G24" i="18"/>
  <c r="C24" i="18" s="1"/>
  <c r="J23" i="19"/>
  <c r="I23" i="19"/>
  <c r="G23" i="19"/>
  <c r="C23" i="19" s="1"/>
  <c r="G22" i="19"/>
  <c r="C22" i="19" s="1"/>
  <c r="J22" i="19"/>
  <c r="I22" i="19"/>
  <c r="G21" i="19"/>
  <c r="C21" i="19" s="1"/>
  <c r="J21" i="19"/>
  <c r="I21" i="19"/>
  <c r="J20" i="19"/>
  <c r="I20" i="19"/>
  <c r="G20" i="19"/>
  <c r="C20" i="19" s="1"/>
  <c r="J19" i="19"/>
  <c r="I19" i="19"/>
  <c r="G19" i="19"/>
  <c r="C19" i="19" s="1"/>
  <c r="J18" i="19"/>
  <c r="I18" i="19"/>
  <c r="G18" i="19"/>
  <c r="C18" i="19" s="1"/>
  <c r="J16" i="19"/>
  <c r="I16" i="19"/>
  <c r="G16" i="19"/>
  <c r="C16" i="19" s="1"/>
  <c r="J15" i="19"/>
  <c r="I15" i="19"/>
  <c r="G15" i="19"/>
  <c r="J7" i="19"/>
  <c r="I7" i="19"/>
  <c r="J8" i="19"/>
  <c r="I8" i="19"/>
  <c r="G8" i="19"/>
  <c r="C8" i="19" s="1"/>
  <c r="J9" i="19"/>
  <c r="G9" i="19"/>
  <c r="C9" i="19" s="1"/>
  <c r="I9" i="19"/>
  <c r="J13" i="19"/>
  <c r="I13" i="19"/>
  <c r="J14" i="19"/>
  <c r="I14" i="19"/>
  <c r="G14" i="19"/>
  <c r="C14" i="19" s="1"/>
  <c r="G13" i="19"/>
  <c r="C13" i="19" s="1"/>
  <c r="J12" i="19"/>
  <c r="I12" i="19"/>
  <c r="G12" i="19"/>
  <c r="C12" i="19" s="1"/>
  <c r="G7" i="19"/>
  <c r="C7" i="19" s="1"/>
  <c r="J6" i="19"/>
  <c r="I6" i="19"/>
  <c r="G6" i="19"/>
  <c r="I4" i="21"/>
  <c r="D4" i="21" s="1"/>
  <c r="H4" i="21"/>
  <c r="G4" i="21"/>
  <c r="I21" i="21"/>
  <c r="C20" i="21"/>
  <c r="C23" i="21"/>
  <c r="J21" i="21"/>
  <c r="G21" i="21"/>
  <c r="C21" i="21" s="1"/>
  <c r="G18" i="20"/>
  <c r="C18" i="20" s="1"/>
  <c r="G15" i="20"/>
  <c r="G14" i="20"/>
  <c r="C14" i="20" s="1"/>
  <c r="G9" i="20"/>
  <c r="C9" i="20" s="1"/>
  <c r="H29" i="20"/>
  <c r="C29" i="20" s="1"/>
  <c r="G27" i="20"/>
  <c r="C27" i="20" s="1"/>
  <c r="G8" i="20"/>
  <c r="C8" i="20" s="1"/>
  <c r="D16" i="20"/>
  <c r="G13" i="20"/>
  <c r="C13" i="20" s="1"/>
  <c r="C2" i="19"/>
  <c r="C29" i="19"/>
  <c r="J30" i="18"/>
  <c r="I30" i="18"/>
  <c r="J28" i="17"/>
  <c r="I28" i="17"/>
  <c r="J28" i="18"/>
  <c r="I28" i="18"/>
  <c r="J27" i="18"/>
  <c r="I27" i="18"/>
  <c r="J26" i="18"/>
  <c r="I26" i="18"/>
  <c r="J25" i="18"/>
  <c r="I25" i="18"/>
  <c r="G25" i="18"/>
  <c r="C25" i="18" s="1"/>
  <c r="I24" i="18"/>
  <c r="J24" i="18"/>
  <c r="J23" i="18"/>
  <c r="I23" i="18"/>
  <c r="G23" i="18"/>
  <c r="C23" i="18" s="1"/>
  <c r="J22" i="18"/>
  <c r="G22" i="18"/>
  <c r="C22" i="18" s="1"/>
  <c r="J20" i="18"/>
  <c r="I20" i="18"/>
  <c r="J19" i="18"/>
  <c r="I19" i="18"/>
  <c r="J18" i="18"/>
  <c r="I18" i="18"/>
  <c r="I16" i="18"/>
  <c r="D16" i="18" s="1"/>
  <c r="J15" i="18"/>
  <c r="I15" i="18"/>
  <c r="H15" i="18"/>
  <c r="G15" i="18"/>
  <c r="I14" i="18"/>
  <c r="D14" i="18" s="1"/>
  <c r="J13" i="18"/>
  <c r="I13" i="18"/>
  <c r="I12" i="18"/>
  <c r="D12" i="18" s="1"/>
  <c r="J9" i="18"/>
  <c r="I9" i="18"/>
  <c r="G8" i="18"/>
  <c r="C8" i="18" s="1"/>
  <c r="J6" i="18"/>
  <c r="I6" i="18"/>
  <c r="H6" i="18"/>
  <c r="J5" i="18"/>
  <c r="H5" i="18"/>
  <c r="I5" i="18"/>
  <c r="J2" i="18"/>
  <c r="I2" i="18"/>
  <c r="G26" i="18"/>
  <c r="C26" i="18" s="1"/>
  <c r="I21" i="18"/>
  <c r="G20" i="18"/>
  <c r="C20" i="18" s="1"/>
  <c r="G6" i="18"/>
  <c r="G5" i="18"/>
  <c r="G9" i="18"/>
  <c r="C9" i="18" s="1"/>
  <c r="G27" i="18"/>
  <c r="C27" i="18" s="1"/>
  <c r="I22" i="18"/>
  <c r="G21" i="18"/>
  <c r="C21" i="18" s="1"/>
  <c r="G30" i="18"/>
  <c r="C30" i="18" s="1"/>
  <c r="G28" i="18"/>
  <c r="C28" i="18" s="1"/>
  <c r="G13" i="18"/>
  <c r="C13" i="18" s="1"/>
  <c r="H29" i="18"/>
  <c r="C29" i="18" s="1"/>
  <c r="J21" i="18"/>
  <c r="G19" i="18"/>
  <c r="C19" i="18" s="1"/>
  <c r="G16" i="18"/>
  <c r="C16" i="18" s="1"/>
  <c r="G14" i="18"/>
  <c r="C14" i="18" s="1"/>
  <c r="G12" i="18"/>
  <c r="C12" i="18" s="1"/>
  <c r="G2" i="18"/>
  <c r="C2" i="18" s="1"/>
  <c r="G18" i="18"/>
  <c r="C18" i="18" s="1"/>
  <c r="J30" i="17"/>
  <c r="I30" i="17"/>
  <c r="G30" i="17"/>
  <c r="C30" i="17" s="1"/>
  <c r="H29" i="17"/>
  <c r="C29" i="17" s="1"/>
  <c r="G28" i="17"/>
  <c r="C28" i="17" s="1"/>
  <c r="J27" i="17"/>
  <c r="I27" i="17"/>
  <c r="G27" i="17"/>
  <c r="C27" i="17" s="1"/>
  <c r="J26" i="17"/>
  <c r="I26" i="17"/>
  <c r="G26" i="17"/>
  <c r="C26" i="17" s="1"/>
  <c r="J25" i="17"/>
  <c r="I25" i="17"/>
  <c r="G25" i="17"/>
  <c r="C25" i="17" s="1"/>
  <c r="G24" i="17"/>
  <c r="C24" i="17" s="1"/>
  <c r="J23" i="17"/>
  <c r="I23" i="17"/>
  <c r="G23" i="17"/>
  <c r="C23" i="17" s="1"/>
  <c r="J22" i="17"/>
  <c r="G22" i="17"/>
  <c r="C22" i="17" s="1"/>
  <c r="I22" i="17"/>
  <c r="J21" i="17"/>
  <c r="I21" i="17"/>
  <c r="G21" i="17"/>
  <c r="C21" i="17" s="1"/>
  <c r="J20" i="17"/>
  <c r="I20" i="17"/>
  <c r="G20" i="17"/>
  <c r="C20" i="17" s="1"/>
  <c r="J19" i="17"/>
  <c r="I19" i="17"/>
  <c r="G19" i="17"/>
  <c r="C19" i="17" s="1"/>
  <c r="J18" i="17"/>
  <c r="I18" i="17"/>
  <c r="G18" i="17"/>
  <c r="C18" i="17" s="1"/>
  <c r="J15" i="17"/>
  <c r="G16" i="17"/>
  <c r="C16" i="17" s="1"/>
  <c r="I15" i="17"/>
  <c r="G15" i="17"/>
  <c r="C15" i="17" s="1"/>
  <c r="G14" i="17"/>
  <c r="C14" i="17" s="1"/>
  <c r="J13" i="17"/>
  <c r="I13" i="17"/>
  <c r="G13" i="17"/>
  <c r="C13" i="17" s="1"/>
  <c r="G12" i="17"/>
  <c r="C12" i="17" s="1"/>
  <c r="J9" i="17"/>
  <c r="I9" i="17"/>
  <c r="G9" i="17"/>
  <c r="C9" i="17" s="1"/>
  <c r="G8" i="17"/>
  <c r="C8" i="17" s="1"/>
  <c r="G6" i="17"/>
  <c r="C6" i="17" s="1"/>
  <c r="G5" i="17"/>
  <c r="C5" i="17" s="1"/>
  <c r="J2" i="17"/>
  <c r="I2" i="17"/>
  <c r="G2" i="17"/>
  <c r="C2" i="17" s="1"/>
  <c r="I30" i="16"/>
  <c r="J30" i="16"/>
  <c r="G30" i="16"/>
  <c r="C30" i="16" s="1"/>
  <c r="J28" i="16"/>
  <c r="I28" i="16"/>
  <c r="G28" i="16"/>
  <c r="C28" i="16" s="1"/>
  <c r="J27" i="16"/>
  <c r="I27" i="16"/>
  <c r="J26" i="16"/>
  <c r="G27" i="16"/>
  <c r="C27" i="16" s="1"/>
  <c r="I26" i="16"/>
  <c r="G26" i="16"/>
  <c r="C26" i="16" s="1"/>
  <c r="J25" i="16"/>
  <c r="I25" i="16"/>
  <c r="G25" i="16"/>
  <c r="C25" i="16" s="1"/>
  <c r="J24" i="16"/>
  <c r="I24" i="16"/>
  <c r="G24" i="16"/>
  <c r="C24" i="16" s="1"/>
  <c r="I23" i="16"/>
  <c r="J23" i="16"/>
  <c r="G23" i="16"/>
  <c r="C23" i="16" s="1"/>
  <c r="J22" i="16"/>
  <c r="G22" i="16"/>
  <c r="C22" i="16" s="1"/>
  <c r="I22" i="16"/>
  <c r="J21" i="16"/>
  <c r="I21" i="16"/>
  <c r="G21" i="16"/>
  <c r="C21" i="16" s="1"/>
  <c r="J20" i="16"/>
  <c r="I20" i="16"/>
  <c r="G20" i="16"/>
  <c r="C20" i="16" s="1"/>
  <c r="J19" i="16"/>
  <c r="G19" i="16"/>
  <c r="C19" i="16" s="1"/>
  <c r="I19" i="16"/>
  <c r="I18" i="16"/>
  <c r="J18" i="16"/>
  <c r="G18" i="16"/>
  <c r="C18" i="16" s="1"/>
  <c r="J17" i="16"/>
  <c r="I17" i="16"/>
  <c r="G17" i="16"/>
  <c r="C17" i="16" s="1"/>
  <c r="J16" i="16"/>
  <c r="I16" i="16"/>
  <c r="G16" i="16"/>
  <c r="C16" i="16" s="1"/>
  <c r="J15" i="16"/>
  <c r="I15" i="16"/>
  <c r="G15" i="16"/>
  <c r="C15" i="16" s="1"/>
  <c r="I14" i="16"/>
  <c r="J14" i="16"/>
  <c r="G14" i="16"/>
  <c r="C14" i="16" s="1"/>
  <c r="J13" i="16"/>
  <c r="I13" i="16"/>
  <c r="G13" i="16"/>
  <c r="C13" i="16" s="1"/>
  <c r="J12" i="16"/>
  <c r="I12" i="16"/>
  <c r="G12" i="16"/>
  <c r="C12" i="16" s="1"/>
  <c r="J9" i="16"/>
  <c r="I9" i="16"/>
  <c r="G9" i="16"/>
  <c r="C9" i="16" s="1"/>
  <c r="J8" i="16"/>
  <c r="I8" i="16"/>
  <c r="G8" i="16"/>
  <c r="C8" i="16" s="1"/>
  <c r="J6" i="16"/>
  <c r="I6" i="16"/>
  <c r="G6" i="16"/>
  <c r="C6" i="16" s="1"/>
  <c r="J5" i="16"/>
  <c r="I5" i="16"/>
  <c r="J2" i="16"/>
  <c r="G5" i="16"/>
  <c r="C5" i="16" s="1"/>
  <c r="I2" i="16"/>
  <c r="G2" i="16"/>
  <c r="C2" i="16" s="1"/>
  <c r="J30" i="15"/>
  <c r="I30" i="15"/>
  <c r="G30" i="15"/>
  <c r="C30" i="15" s="1"/>
  <c r="J29" i="15"/>
  <c r="I29" i="15"/>
  <c r="G29" i="15"/>
  <c r="C29" i="15" s="1"/>
  <c r="J28" i="15"/>
  <c r="I28" i="15"/>
  <c r="G28" i="15"/>
  <c r="C28" i="15" s="1"/>
  <c r="J27" i="15"/>
  <c r="I27" i="15"/>
  <c r="G27" i="15"/>
  <c r="C27" i="15" s="1"/>
  <c r="I26" i="15"/>
  <c r="J26" i="15"/>
  <c r="G26" i="15"/>
  <c r="C26" i="15" s="1"/>
  <c r="J25" i="15"/>
  <c r="I25" i="15"/>
  <c r="G25" i="15"/>
  <c r="C25" i="15" s="1"/>
  <c r="J24" i="15"/>
  <c r="I24" i="15"/>
  <c r="G24" i="15"/>
  <c r="C24" i="15" s="1"/>
  <c r="J23" i="15"/>
  <c r="I23" i="15"/>
  <c r="G23" i="15"/>
  <c r="C23" i="15" s="1"/>
  <c r="J22" i="15"/>
  <c r="I22" i="15"/>
  <c r="G22" i="15"/>
  <c r="C22" i="15" s="1"/>
  <c r="J21" i="15"/>
  <c r="I21" i="15"/>
  <c r="G21" i="15"/>
  <c r="C21" i="15" s="1"/>
  <c r="J20" i="15"/>
  <c r="I20" i="15"/>
  <c r="G20" i="15"/>
  <c r="C20" i="15" s="1"/>
  <c r="J19" i="15"/>
  <c r="I19" i="15"/>
  <c r="G19" i="15"/>
  <c r="C19" i="15" s="1"/>
  <c r="J17" i="15"/>
  <c r="I17" i="15"/>
  <c r="G17" i="15"/>
  <c r="C17" i="15" s="1"/>
  <c r="J16" i="15"/>
  <c r="I16" i="15"/>
  <c r="G16" i="15"/>
  <c r="C16" i="15" s="1"/>
  <c r="J15" i="15"/>
  <c r="I15" i="15"/>
  <c r="G15" i="15"/>
  <c r="C15" i="15" s="1"/>
  <c r="J14" i="15"/>
  <c r="I14" i="15"/>
  <c r="G14" i="15"/>
  <c r="C14" i="15" s="1"/>
  <c r="J13" i="15"/>
  <c r="I13" i="15"/>
  <c r="G13" i="15"/>
  <c r="C13" i="15" s="1"/>
  <c r="J12" i="15"/>
  <c r="I11" i="15"/>
  <c r="I12" i="15"/>
  <c r="G12" i="15"/>
  <c r="C12" i="15" s="1"/>
  <c r="J11" i="15"/>
  <c r="G11" i="15"/>
  <c r="C11" i="15" s="1"/>
  <c r="J10" i="15"/>
  <c r="I10" i="15"/>
  <c r="G10" i="15"/>
  <c r="C10" i="15" s="1"/>
  <c r="J9" i="15"/>
  <c r="I9" i="15"/>
  <c r="G9" i="15"/>
  <c r="C9" i="15" s="1"/>
  <c r="J8" i="15"/>
  <c r="I8" i="15"/>
  <c r="G8" i="15"/>
  <c r="C8" i="15" s="1"/>
  <c r="J7" i="15"/>
  <c r="I7" i="15"/>
  <c r="G7" i="15"/>
  <c r="C7" i="15" s="1"/>
  <c r="J6" i="15"/>
  <c r="I6" i="15"/>
  <c r="G6" i="15"/>
  <c r="C6" i="15" s="1"/>
  <c r="J5" i="15"/>
  <c r="I5" i="15"/>
  <c r="G5" i="15"/>
  <c r="C5" i="15" s="1"/>
  <c r="J4" i="15"/>
  <c r="I4" i="15"/>
  <c r="G4" i="15"/>
  <c r="C4" i="15" s="1"/>
  <c r="J3" i="15"/>
  <c r="I3" i="15"/>
  <c r="G3" i="15"/>
  <c r="C3" i="15" s="1"/>
  <c r="J2" i="15"/>
  <c r="I2" i="15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J5" i="14"/>
  <c r="I5" i="14"/>
  <c r="J4" i="14"/>
  <c r="I4" i="14"/>
  <c r="J3" i="14"/>
  <c r="I3" i="14"/>
  <c r="I2" i="14"/>
  <c r="J2" i="14"/>
  <c r="G2" i="15"/>
  <c r="C2" i="15" s="1"/>
  <c r="G30" i="14"/>
  <c r="C30" i="14" s="1"/>
  <c r="G29" i="14"/>
  <c r="C29" i="14" s="1"/>
  <c r="G28" i="14"/>
  <c r="C28" i="14" s="1"/>
  <c r="G27" i="14"/>
  <c r="C27" i="14" s="1"/>
  <c r="G26" i="14"/>
  <c r="C26" i="14" s="1"/>
  <c r="G25" i="14"/>
  <c r="C25" i="14" s="1"/>
  <c r="G23" i="14"/>
  <c r="C23" i="14" s="1"/>
  <c r="G24" i="14"/>
  <c r="C24" i="14" s="1"/>
  <c r="G22" i="14"/>
  <c r="C22" i="14" s="1"/>
  <c r="G21" i="14"/>
  <c r="C21" i="14" s="1"/>
  <c r="G20" i="14"/>
  <c r="C20" i="14" s="1"/>
  <c r="G19" i="14"/>
  <c r="C19" i="14" s="1"/>
  <c r="G18" i="14"/>
  <c r="C18" i="14" s="1"/>
  <c r="G17" i="14"/>
  <c r="C17" i="14" s="1"/>
  <c r="G16" i="14"/>
  <c r="C16" i="14" s="1"/>
  <c r="G15" i="14"/>
  <c r="C15" i="14" s="1"/>
  <c r="G14" i="14"/>
  <c r="C14" i="14" s="1"/>
  <c r="G13" i="14"/>
  <c r="C13" i="14" s="1"/>
  <c r="G12" i="14"/>
  <c r="C12" i="14" s="1"/>
  <c r="G11" i="14"/>
  <c r="C11" i="14" s="1"/>
  <c r="G10" i="14"/>
  <c r="C10" i="14" s="1"/>
  <c r="G9" i="14"/>
  <c r="C9" i="14" s="1"/>
  <c r="G8" i="14"/>
  <c r="C8" i="14" s="1"/>
  <c r="G7" i="14"/>
  <c r="C7" i="14" s="1"/>
  <c r="G6" i="14"/>
  <c r="C6" i="14" s="1"/>
  <c r="G5" i="14"/>
  <c r="C5" i="14" s="1"/>
  <c r="G4" i="14"/>
  <c r="C4" i="14" s="1"/>
  <c r="G3" i="14"/>
  <c r="C3" i="14" s="1"/>
  <c r="G2" i="14"/>
  <c r="C2" i="14" s="1"/>
  <c r="J30" i="13"/>
  <c r="I30" i="13"/>
  <c r="G30" i="13"/>
  <c r="C30" i="13" s="1"/>
  <c r="J29" i="13"/>
  <c r="I29" i="13"/>
  <c r="G29" i="13"/>
  <c r="C29" i="13" s="1"/>
  <c r="J28" i="13"/>
  <c r="I28" i="13"/>
  <c r="G28" i="13"/>
  <c r="C28" i="13" s="1"/>
  <c r="J27" i="13"/>
  <c r="I27" i="13"/>
  <c r="G27" i="13"/>
  <c r="C27" i="13" s="1"/>
  <c r="J26" i="13"/>
  <c r="I26" i="13"/>
  <c r="G26" i="13"/>
  <c r="C26" i="13" s="1"/>
  <c r="J25" i="13"/>
  <c r="I25" i="13"/>
  <c r="G25" i="13"/>
  <c r="C25" i="13" s="1"/>
  <c r="J24" i="13"/>
  <c r="I24" i="13"/>
  <c r="G24" i="13"/>
  <c r="C24" i="13" s="1"/>
  <c r="J23" i="13"/>
  <c r="I23" i="13"/>
  <c r="G23" i="13"/>
  <c r="C23" i="13" s="1"/>
  <c r="J22" i="13"/>
  <c r="I22" i="13"/>
  <c r="G22" i="13"/>
  <c r="C22" i="13" s="1"/>
  <c r="J21" i="13"/>
  <c r="I21" i="13"/>
  <c r="G21" i="13"/>
  <c r="C21" i="13" s="1"/>
  <c r="J20" i="13"/>
  <c r="I20" i="13"/>
  <c r="G20" i="13"/>
  <c r="C20" i="13" s="1"/>
  <c r="J19" i="13"/>
  <c r="I19" i="13"/>
  <c r="G19" i="13"/>
  <c r="C19" i="13" s="1"/>
  <c r="J18" i="13"/>
  <c r="I18" i="13"/>
  <c r="G18" i="13"/>
  <c r="C18" i="13" s="1"/>
  <c r="J17" i="13"/>
  <c r="I17" i="13"/>
  <c r="G17" i="13"/>
  <c r="C17" i="13" s="1"/>
  <c r="J16" i="13"/>
  <c r="I16" i="13"/>
  <c r="G16" i="13"/>
  <c r="C16" i="13" s="1"/>
  <c r="J15" i="13"/>
  <c r="I15" i="13"/>
  <c r="G15" i="13"/>
  <c r="C15" i="13" s="1"/>
  <c r="J14" i="13"/>
  <c r="I14" i="13"/>
  <c r="G14" i="13"/>
  <c r="C14" i="13" s="1"/>
  <c r="J13" i="13"/>
  <c r="I13" i="13"/>
  <c r="G13" i="13"/>
  <c r="C13" i="13" s="1"/>
  <c r="J12" i="13"/>
  <c r="I12" i="13"/>
  <c r="G12" i="13"/>
  <c r="C12" i="13" s="1"/>
  <c r="J11" i="13"/>
  <c r="I11" i="13"/>
  <c r="G11" i="13"/>
  <c r="C11" i="13" s="1"/>
  <c r="J10" i="13"/>
  <c r="I10" i="13"/>
  <c r="G10" i="13"/>
  <c r="C10" i="13" s="1"/>
  <c r="J9" i="13"/>
  <c r="I9" i="13"/>
  <c r="G9" i="13"/>
  <c r="C9" i="13" s="1"/>
  <c r="J8" i="13"/>
  <c r="I8" i="13"/>
  <c r="G8" i="13"/>
  <c r="C8" i="13" s="1"/>
  <c r="J7" i="13"/>
  <c r="I7" i="13"/>
  <c r="J6" i="13"/>
  <c r="G7" i="13"/>
  <c r="C7" i="13" s="1"/>
  <c r="I6" i="13"/>
  <c r="G6" i="13"/>
  <c r="C6" i="13" s="1"/>
  <c r="J5" i="13"/>
  <c r="I5" i="13"/>
  <c r="G5" i="13"/>
  <c r="C5" i="13" s="1"/>
  <c r="J4" i="13"/>
  <c r="I4" i="13"/>
  <c r="G4" i="13"/>
  <c r="C4" i="13" s="1"/>
  <c r="J3" i="13"/>
  <c r="I3" i="13"/>
  <c r="G3" i="13"/>
  <c r="C3" i="13" s="1"/>
  <c r="J2" i="13"/>
  <c r="I2" i="13"/>
  <c r="G2" i="13"/>
  <c r="C2" i="13" s="1"/>
  <c r="H18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G22" i="9"/>
  <c r="H22" i="9"/>
  <c r="H21" i="9"/>
  <c r="H20" i="9"/>
  <c r="G21" i="9"/>
  <c r="G20" i="9"/>
  <c r="H19" i="9"/>
  <c r="G19" i="9"/>
  <c r="H17" i="9"/>
  <c r="G18" i="9"/>
  <c r="G17" i="9"/>
  <c r="H16" i="9"/>
  <c r="G16" i="9"/>
  <c r="H15" i="9"/>
  <c r="H14" i="9"/>
  <c r="G15" i="9"/>
  <c r="G14" i="9"/>
  <c r="H13" i="9"/>
  <c r="G13" i="9"/>
  <c r="H12" i="9"/>
  <c r="G12" i="9"/>
  <c r="H11" i="9"/>
  <c r="G11" i="9"/>
  <c r="G10" i="9"/>
  <c r="H10" i="9"/>
  <c r="H9" i="9"/>
  <c r="G9" i="9"/>
  <c r="H8" i="9"/>
  <c r="G8" i="9"/>
  <c r="H7" i="9"/>
  <c r="G7" i="9"/>
  <c r="H6" i="9"/>
  <c r="G6" i="9"/>
  <c r="H5" i="9"/>
  <c r="G5" i="9"/>
  <c r="H4" i="9"/>
  <c r="G4" i="9"/>
  <c r="H3" i="9"/>
  <c r="G3" i="9"/>
  <c r="G2" i="9"/>
  <c r="H2" i="9"/>
  <c r="G30" i="8"/>
  <c r="C30" i="8" s="1"/>
  <c r="G29" i="8"/>
  <c r="C29" i="8" s="1"/>
  <c r="G28" i="8"/>
  <c r="C28" i="8" s="1"/>
  <c r="G27" i="8"/>
  <c r="C27" i="8" s="1"/>
  <c r="G26" i="8"/>
  <c r="C26" i="8" s="1"/>
  <c r="G25" i="8"/>
  <c r="C25" i="8" s="1"/>
  <c r="G24" i="8"/>
  <c r="C24" i="8" s="1"/>
  <c r="G23" i="8"/>
  <c r="C23" i="8" s="1"/>
  <c r="G22" i="8"/>
  <c r="C22" i="8" s="1"/>
  <c r="G21" i="8"/>
  <c r="C21" i="8" s="1"/>
  <c r="G20" i="8"/>
  <c r="C20" i="8" s="1"/>
  <c r="G19" i="8"/>
  <c r="C19" i="8" s="1"/>
  <c r="G18" i="8"/>
  <c r="C18" i="8" s="1"/>
  <c r="G17" i="8"/>
  <c r="C17" i="8" s="1"/>
  <c r="G16" i="8"/>
  <c r="C16" i="8" s="1"/>
  <c r="G15" i="8"/>
  <c r="C15" i="8" s="1"/>
  <c r="G14" i="8"/>
  <c r="C14" i="8" s="1"/>
  <c r="G13" i="8"/>
  <c r="C13" i="8" s="1"/>
  <c r="G12" i="8"/>
  <c r="C12" i="8" s="1"/>
  <c r="G11" i="8"/>
  <c r="C11" i="8" s="1"/>
  <c r="G9" i="8"/>
  <c r="C9" i="8" s="1"/>
  <c r="G8" i="8"/>
  <c r="C8" i="8" s="1"/>
  <c r="G7" i="8"/>
  <c r="C7" i="8" s="1"/>
  <c r="G6" i="8"/>
  <c r="C6" i="8" s="1"/>
  <c r="G10" i="8"/>
  <c r="C10" i="8" s="1"/>
  <c r="G5" i="8"/>
  <c r="C5" i="8" s="1"/>
  <c r="G4" i="8"/>
  <c r="C4" i="8" s="1"/>
  <c r="G3" i="8"/>
  <c r="C3" i="8" s="1"/>
  <c r="G30" i="1"/>
  <c r="C30" i="1" s="1"/>
  <c r="G2" i="8"/>
  <c r="C2" i="8" s="1"/>
  <c r="G29" i="1"/>
  <c r="C29" i="1" s="1"/>
  <c r="G28" i="1"/>
  <c r="C28" i="1" s="1"/>
  <c r="G27" i="1"/>
  <c r="C27" i="1" s="1"/>
  <c r="G26" i="1"/>
  <c r="C26" i="1" s="1"/>
  <c r="G25" i="1"/>
  <c r="C25" i="1" s="1"/>
  <c r="G24" i="1"/>
  <c r="C24" i="1" s="1"/>
  <c r="G23" i="1"/>
  <c r="C23" i="1" s="1"/>
  <c r="G22" i="1"/>
  <c r="C22" i="1" s="1"/>
  <c r="G21" i="1"/>
  <c r="C21" i="1" s="1"/>
  <c r="G20" i="1"/>
  <c r="C20" i="1" s="1"/>
  <c r="G19" i="1"/>
  <c r="C19" i="1" s="1"/>
  <c r="G18" i="1"/>
  <c r="C18" i="1" s="1"/>
  <c r="G17" i="1"/>
  <c r="C17" i="1" s="1"/>
  <c r="G16" i="1"/>
  <c r="C16" i="1" s="1"/>
  <c r="G15" i="1"/>
  <c r="C15" i="1" s="1"/>
  <c r="G14" i="1"/>
  <c r="C14" i="1" s="1"/>
  <c r="G13" i="1"/>
  <c r="C13" i="1" s="1"/>
  <c r="G12" i="1"/>
  <c r="C12" i="1" s="1"/>
  <c r="G11" i="1"/>
  <c r="C11" i="1" s="1"/>
  <c r="G10" i="1"/>
  <c r="C10" i="1" s="1"/>
  <c r="G9" i="1"/>
  <c r="C9" i="1" s="1"/>
  <c r="G8" i="1"/>
  <c r="C8" i="1" s="1"/>
  <c r="G7" i="1"/>
  <c r="C7" i="1" s="1"/>
  <c r="G6" i="1"/>
  <c r="C6" i="1" s="1"/>
  <c r="G5" i="1"/>
  <c r="C5" i="1" s="1"/>
  <c r="G4" i="1"/>
  <c r="C4" i="1" s="1"/>
  <c r="G2" i="1"/>
  <c r="C2" i="1" s="1"/>
  <c r="G3" i="1"/>
  <c r="C3" i="1" s="1"/>
  <c r="C17" i="17"/>
  <c r="C3" i="16"/>
  <c r="C7" i="16"/>
  <c r="C11" i="16"/>
  <c r="C29" i="16"/>
  <c r="C10" i="16"/>
  <c r="C4" i="16"/>
  <c r="G18" i="15"/>
  <c r="C18" i="15" s="1"/>
  <c r="C27" i="10"/>
  <c r="C17" i="10"/>
  <c r="C16" i="10"/>
  <c r="C26" i="10"/>
  <c r="C22" i="10"/>
  <c r="C5" i="10"/>
  <c r="C21" i="10"/>
  <c r="C4" i="10"/>
  <c r="C30" i="10"/>
  <c r="C3" i="10"/>
  <c r="C9" i="10"/>
  <c r="C25" i="10"/>
  <c r="C10" i="10"/>
  <c r="C6" i="10"/>
  <c r="C13" i="10"/>
  <c r="C29" i="10"/>
  <c r="C18" i="10"/>
  <c r="C14" i="10"/>
  <c r="C19" i="10"/>
  <c r="C28" i="10"/>
  <c r="C23" i="10"/>
  <c r="C2" i="10"/>
  <c r="C8" i="10"/>
  <c r="C7" i="10"/>
  <c r="C12" i="10"/>
  <c r="C11" i="10"/>
  <c r="C20" i="10"/>
  <c r="C15" i="10"/>
  <c r="C24" i="10"/>
  <c r="D12" i="20" l="1"/>
  <c r="D29" i="20"/>
  <c r="D14" i="20"/>
  <c r="D27" i="20"/>
  <c r="D25" i="20"/>
  <c r="D18" i="20"/>
  <c r="D19" i="20"/>
  <c r="D4" i="20"/>
  <c r="C28" i="21"/>
  <c r="C19" i="21"/>
  <c r="C18" i="21"/>
  <c r="D12" i="21"/>
  <c r="D19" i="21"/>
  <c r="D21" i="21"/>
  <c r="D23" i="21"/>
  <c r="D15" i="21"/>
  <c r="D22" i="20"/>
  <c r="D16" i="19"/>
  <c r="D14" i="19"/>
  <c r="D12" i="19"/>
  <c r="D8" i="19"/>
  <c r="D7" i="19"/>
  <c r="D15" i="20"/>
  <c r="D20" i="20"/>
  <c r="D28" i="20"/>
  <c r="C4" i="21"/>
  <c r="D26" i="20"/>
  <c r="D26" i="21"/>
  <c r="D24" i="21"/>
  <c r="D24" i="20"/>
  <c r="C6" i="21"/>
  <c r="D20" i="21"/>
  <c r="D13" i="20"/>
  <c r="D22" i="21"/>
  <c r="D6" i="21"/>
  <c r="D9" i="21"/>
  <c r="D13" i="21"/>
  <c r="C15" i="21"/>
  <c r="D18" i="21"/>
  <c r="D25" i="21"/>
  <c r="D27" i="21"/>
  <c r="D28" i="21"/>
  <c r="D30" i="21"/>
  <c r="C15" i="20"/>
  <c r="D21" i="20"/>
  <c r="D6" i="20"/>
  <c r="D9" i="20"/>
  <c r="D23" i="20"/>
  <c r="D30" i="20"/>
  <c r="D24" i="18"/>
  <c r="C5" i="19"/>
  <c r="D19" i="19"/>
  <c r="D9" i="19"/>
  <c r="D26" i="19"/>
  <c r="C6" i="19"/>
  <c r="D20" i="19"/>
  <c r="D30" i="19"/>
  <c r="D27" i="19"/>
  <c r="D15" i="19"/>
  <c r="D23" i="19"/>
  <c r="D5" i="19"/>
  <c r="D22" i="19"/>
  <c r="D2" i="19"/>
  <c r="D6" i="19"/>
  <c r="D13" i="19"/>
  <c r="D21" i="19"/>
  <c r="D25" i="19"/>
  <c r="D28" i="19"/>
  <c r="C15" i="19"/>
  <c r="D18" i="19"/>
  <c r="D24" i="19"/>
  <c r="C15" i="18"/>
  <c r="D6" i="18"/>
  <c r="D2" i="18"/>
  <c r="D27" i="18"/>
  <c r="C6" i="18"/>
  <c r="D5" i="18"/>
  <c r="C5" i="18"/>
  <c r="D20" i="18"/>
  <c r="D19" i="18"/>
  <c r="D13" i="18"/>
  <c r="D21" i="18"/>
  <c r="D15" i="18"/>
  <c r="D30" i="18"/>
  <c r="D22" i="18"/>
  <c r="D18" i="18"/>
  <c r="D9" i="18"/>
  <c r="D26" i="18"/>
  <c r="D28" i="18"/>
  <c r="D23" i="18"/>
  <c r="D25" i="18"/>
  <c r="D30" i="15"/>
  <c r="D27" i="15"/>
  <c r="D29" i="15"/>
  <c r="D28" i="15"/>
  <c r="D26" i="15"/>
  <c r="D25" i="15"/>
  <c r="D24" i="15"/>
  <c r="D23" i="15"/>
  <c r="D22" i="15"/>
  <c r="D16" i="15"/>
  <c r="D21" i="15"/>
  <c r="D20" i="15"/>
  <c r="D19" i="15"/>
  <c r="D17" i="15"/>
  <c r="D15" i="15"/>
  <c r="D14" i="15"/>
  <c r="D13" i="15"/>
  <c r="D12" i="15"/>
  <c r="D11" i="15"/>
  <c r="D10" i="15"/>
  <c r="D9" i="15"/>
  <c r="D8" i="15"/>
  <c r="D7" i="15"/>
  <c r="D6" i="15"/>
  <c r="D4" i="15"/>
  <c r="D5" i="15"/>
  <c r="D3" i="15"/>
  <c r="D2" i="15"/>
  <c r="D6" i="13"/>
  <c r="D30" i="14"/>
  <c r="D29" i="14"/>
  <c r="D26" i="14"/>
  <c r="D27" i="14"/>
  <c r="D28" i="14"/>
  <c r="D16" i="14"/>
  <c r="D24" i="14"/>
  <c r="D25" i="14"/>
  <c r="D23" i="14"/>
  <c r="D19" i="14"/>
  <c r="D20" i="14"/>
  <c r="D21" i="14"/>
  <c r="D22" i="14"/>
  <c r="D18" i="14"/>
  <c r="D14" i="14"/>
  <c r="D17" i="14"/>
  <c r="D10" i="14"/>
  <c r="D12" i="14"/>
  <c r="D13" i="14"/>
  <c r="D15" i="14"/>
  <c r="D9" i="14"/>
  <c r="D8" i="14"/>
  <c r="D11" i="14"/>
  <c r="D5" i="14"/>
  <c r="D6" i="14"/>
  <c r="D7" i="14"/>
  <c r="D2" i="14"/>
  <c r="D4" i="14"/>
  <c r="D3" i="14"/>
  <c r="D30" i="13"/>
  <c r="D25" i="13"/>
  <c r="D27" i="13"/>
  <c r="D29" i="13"/>
  <c r="D28" i="13"/>
  <c r="D26" i="13"/>
  <c r="D22" i="13"/>
  <c r="D24" i="13"/>
  <c r="D23" i="13"/>
  <c r="D20" i="13"/>
  <c r="D21" i="13"/>
  <c r="D18" i="13"/>
  <c r="D19" i="13"/>
  <c r="D17" i="13"/>
  <c r="D16" i="13"/>
  <c r="D13" i="13"/>
  <c r="D15" i="13"/>
  <c r="D5" i="13"/>
  <c r="D9" i="13"/>
  <c r="D14" i="13"/>
  <c r="D12" i="13"/>
  <c r="D11" i="13"/>
  <c r="D10" i="13"/>
  <c r="D8" i="13"/>
  <c r="D3" i="13"/>
  <c r="D7" i="13"/>
  <c r="D4" i="13"/>
  <c r="D2" i="13"/>
  <c r="C14" i="9"/>
  <c r="C8" i="9"/>
  <c r="D28" i="17"/>
  <c r="D23" i="17"/>
  <c r="D9" i="17"/>
  <c r="D13" i="17"/>
  <c r="D8" i="17"/>
  <c r="D22" i="17"/>
  <c r="D26" i="17"/>
  <c r="D5" i="17"/>
  <c r="D19" i="17"/>
  <c r="D25" i="17"/>
  <c r="D14" i="17"/>
  <c r="D2" i="17"/>
  <c r="D17" i="17"/>
  <c r="D21" i="17"/>
  <c r="D24" i="17"/>
  <c r="D12" i="17"/>
  <c r="D20" i="17"/>
  <c r="D16" i="17"/>
  <c r="D30" i="17"/>
  <c r="D15" i="17"/>
  <c r="D6" i="17"/>
  <c r="D18" i="17"/>
  <c r="D27" i="17"/>
  <c r="D20" i="16"/>
  <c r="D19" i="16"/>
  <c r="D15" i="16"/>
  <c r="D12" i="16"/>
  <c r="D2" i="16"/>
  <c r="C16" i="9"/>
  <c r="C19" i="9"/>
  <c r="C17" i="9"/>
  <c r="C11" i="9"/>
  <c r="C4" i="9"/>
  <c r="C15" i="9"/>
  <c r="C2" i="9"/>
  <c r="C10" i="9"/>
  <c r="C26" i="9"/>
  <c r="C3" i="9"/>
  <c r="C5" i="9"/>
  <c r="C24" i="9"/>
  <c r="C28" i="9"/>
  <c r="C18" i="9"/>
  <c r="C25" i="9"/>
  <c r="C29" i="9"/>
  <c r="C6" i="9"/>
  <c r="C7" i="9"/>
  <c r="C9" i="9"/>
  <c r="C12" i="9"/>
  <c r="C13" i="9"/>
  <c r="C20" i="9"/>
  <c r="C21" i="9"/>
  <c r="C22" i="9"/>
  <c r="C23" i="9"/>
  <c r="C27" i="9"/>
  <c r="C30" i="9"/>
  <c r="D5" i="16"/>
  <c r="D6" i="16"/>
  <c r="D8" i="16"/>
  <c r="D9" i="16"/>
  <c r="D13" i="16"/>
  <c r="D14" i="16"/>
  <c r="D16" i="16"/>
  <c r="D17" i="16"/>
  <c r="D18" i="16"/>
  <c r="D21" i="16"/>
  <c r="D22" i="16"/>
  <c r="D23" i="16"/>
  <c r="D24" i="16"/>
  <c r="D25" i="16"/>
  <c r="D26" i="16"/>
  <c r="D27" i="16"/>
  <c r="D28" i="16"/>
  <c r="D30" i="16"/>
  <c r="K5" i="2"/>
  <c r="M6" i="2"/>
  <c r="A5" i="2"/>
  <c r="P5" i="2"/>
  <c r="W6" i="2"/>
  <c r="H6" i="2"/>
  <c r="AB6" i="2"/>
  <c r="R6" i="2"/>
  <c r="U5" i="2"/>
  <c r="Z5" i="2"/>
  <c r="C6" i="2"/>
  <c r="F5" i="2"/>
</calcChain>
</file>

<file path=xl/sharedStrings.xml><?xml version="1.0" encoding="utf-8"?>
<sst xmlns="http://schemas.openxmlformats.org/spreadsheetml/2006/main" count="1087" uniqueCount="763">
  <si>
    <t>だれが　りんごを　たべましたか。</t>
    <phoneticPr fontId="1"/>
  </si>
  <si>
    <t>だれが　がっこうに　いきましたか。</t>
    <phoneticPr fontId="1"/>
  </si>
  <si>
    <t>だれが　あそびに　きましたか。</t>
    <phoneticPr fontId="1"/>
  </si>
  <si>
    <t>だれが　みずを　のみましたか。</t>
    <phoneticPr fontId="1"/>
  </si>
  <si>
    <t>なまえ　（　　　　　　　　　　　　　　　　　　　）</t>
    <phoneticPr fontId="1"/>
  </si>
  <si>
    <t>問題種類</t>
    <rPh sb="0" eb="2">
      <t>モンダイ</t>
    </rPh>
    <rPh sb="2" eb="4">
      <t>シュルイ</t>
    </rPh>
    <phoneticPr fontId="1"/>
  </si>
  <si>
    <t>だれですか１</t>
    <phoneticPr fontId="1"/>
  </si>
  <si>
    <t>だれが　ぼーるを　なげましたか。</t>
    <phoneticPr fontId="1"/>
  </si>
  <si>
    <t>だれが　そとに　あそびに　いきましたか。</t>
    <phoneticPr fontId="1"/>
  </si>
  <si>
    <t>だれが　ぼーるを　けりましたか。</t>
    <phoneticPr fontId="1"/>
  </si>
  <si>
    <t>だれが　かいものに　いきましたか。</t>
    <phoneticPr fontId="1"/>
  </si>
  <si>
    <t>だれが　うんどうじょうで　あそんでいますか。</t>
    <phoneticPr fontId="1"/>
  </si>
  <si>
    <t>だれが　うたを　うたいましたか。</t>
    <phoneticPr fontId="1"/>
  </si>
  <si>
    <t>だれが　ほんを　よみましたか。</t>
    <phoneticPr fontId="1"/>
  </si>
  <si>
    <t>だれが　かおを　あらいましたか。</t>
    <phoneticPr fontId="1"/>
  </si>
  <si>
    <t>だれが　たねを　まきましたか。</t>
    <phoneticPr fontId="1"/>
  </si>
  <si>
    <t>だれが　おもちを　つきましたか。</t>
    <phoneticPr fontId="1"/>
  </si>
  <si>
    <t>だれが　はなしを　しましたか。</t>
    <phoneticPr fontId="1"/>
  </si>
  <si>
    <t>だれが　テレビを　みていますか。</t>
    <phoneticPr fontId="1"/>
  </si>
  <si>
    <t>だれが　ごはんを　たべましたか。</t>
    <phoneticPr fontId="1"/>
  </si>
  <si>
    <t>だれが　べんきょうを　していますか。</t>
    <phoneticPr fontId="1"/>
  </si>
  <si>
    <t>だれが　てつぼうを　しましたか。</t>
    <phoneticPr fontId="1"/>
  </si>
  <si>
    <t>だれが　えを　かきましたか。</t>
    <phoneticPr fontId="1"/>
  </si>
  <si>
    <t>だれが　じてんしゃで　でかけましたか。</t>
    <phoneticPr fontId="1"/>
  </si>
  <si>
    <t>だれが　じのれんしゅうを　しましたか。</t>
    <phoneticPr fontId="1"/>
  </si>
  <si>
    <t>だれが　きに　のぼりましたか。</t>
    <phoneticPr fontId="1"/>
  </si>
  <si>
    <t>だれが　かさを　さしましたか。</t>
    <phoneticPr fontId="1"/>
  </si>
  <si>
    <t>だれが　とんぼを　つかまえましたか。</t>
    <phoneticPr fontId="1"/>
  </si>
  <si>
    <t>だれが　おさらを　あらいましたか。</t>
    <phoneticPr fontId="1"/>
  </si>
  <si>
    <t>だれが　あなを　ほりましたか。</t>
    <phoneticPr fontId="1"/>
  </si>
  <si>
    <t>だれが　あるいていますか。</t>
    <phoneticPr fontId="1"/>
  </si>
  <si>
    <t>だれが　つみきで　あそんでいますか。</t>
    <phoneticPr fontId="1"/>
  </si>
  <si>
    <t>ゆうきくん</t>
    <phoneticPr fontId="1"/>
  </si>
  <si>
    <t>さくらさん</t>
    <phoneticPr fontId="1"/>
  </si>
  <si>
    <t>あんなさん</t>
    <phoneticPr fontId="1"/>
  </si>
  <si>
    <t>れいさん</t>
    <phoneticPr fontId="1"/>
  </si>
  <si>
    <t>さきさん</t>
    <phoneticPr fontId="1"/>
  </si>
  <si>
    <t>しおりさん</t>
    <phoneticPr fontId="1"/>
  </si>
  <si>
    <t>そらくん</t>
    <phoneticPr fontId="1"/>
  </si>
  <si>
    <t>ゆうとくん</t>
    <phoneticPr fontId="1"/>
  </si>
  <si>
    <t>はるとくん</t>
    <phoneticPr fontId="1"/>
  </si>
  <si>
    <t>れんくん</t>
    <phoneticPr fontId="1"/>
  </si>
  <si>
    <t>はるきくん</t>
    <phoneticPr fontId="1"/>
  </si>
  <si>
    <t>そうすけくん</t>
    <phoneticPr fontId="1"/>
  </si>
  <si>
    <t>ひなたくん</t>
    <phoneticPr fontId="1"/>
  </si>
  <si>
    <t>こうきくん</t>
    <phoneticPr fontId="1"/>
  </si>
  <si>
    <t>ゆうせいくん</t>
    <phoneticPr fontId="1"/>
  </si>
  <si>
    <t>そうまくん</t>
    <phoneticPr fontId="1"/>
  </si>
  <si>
    <t>かいとくん</t>
    <phoneticPr fontId="1"/>
  </si>
  <si>
    <t>あさひくん</t>
    <phoneticPr fontId="1"/>
  </si>
  <si>
    <t>ひろとくん</t>
    <phoneticPr fontId="1"/>
  </si>
  <si>
    <t>あやとくん</t>
    <phoneticPr fontId="1"/>
  </si>
  <si>
    <t>りょうくん</t>
    <phoneticPr fontId="1"/>
  </si>
  <si>
    <t>はるまくん</t>
    <phoneticPr fontId="1"/>
  </si>
  <si>
    <t>えいたくん</t>
    <phoneticPr fontId="1"/>
  </si>
  <si>
    <t>しゅんくん</t>
    <phoneticPr fontId="1"/>
  </si>
  <si>
    <t>いつきくん</t>
    <phoneticPr fontId="1"/>
  </si>
  <si>
    <t>そうたくん</t>
    <phoneticPr fontId="1"/>
  </si>
  <si>
    <t>りくくん</t>
    <phoneticPr fontId="1"/>
  </si>
  <si>
    <t>みなとくん</t>
    <phoneticPr fontId="1"/>
  </si>
  <si>
    <t>あおとくん</t>
    <phoneticPr fontId="1"/>
  </si>
  <si>
    <t>かなたくん</t>
    <phoneticPr fontId="1"/>
  </si>
  <si>
    <t>はやとくん</t>
    <phoneticPr fontId="1"/>
  </si>
  <si>
    <t>ゆうまくん</t>
    <phoneticPr fontId="1"/>
  </si>
  <si>
    <t>りくとくん</t>
    <phoneticPr fontId="1"/>
  </si>
  <si>
    <t>ゆいとくん</t>
    <phoneticPr fontId="1"/>
  </si>
  <si>
    <t>こうたくん</t>
    <phoneticPr fontId="1"/>
  </si>
  <si>
    <t>えいとくん</t>
    <phoneticPr fontId="1"/>
  </si>
  <si>
    <t>こうせいくん</t>
    <phoneticPr fontId="1"/>
  </si>
  <si>
    <t>たいせいくん</t>
    <phoneticPr fontId="1"/>
  </si>
  <si>
    <t>あきとくん</t>
    <phoneticPr fontId="1"/>
  </si>
  <si>
    <t>ゆうくん</t>
    <phoneticPr fontId="1"/>
  </si>
  <si>
    <t>けんとくん</t>
    <phoneticPr fontId="1"/>
  </si>
  <si>
    <t>こうたろうくん</t>
    <phoneticPr fontId="1"/>
  </si>
  <si>
    <t>たくみくん</t>
    <phoneticPr fontId="1"/>
  </si>
  <si>
    <t>とうまくん</t>
    <phoneticPr fontId="1"/>
  </si>
  <si>
    <t>しょうまくん</t>
    <phoneticPr fontId="1"/>
  </si>
  <si>
    <t>たいがくん</t>
    <phoneticPr fontId="1"/>
  </si>
  <si>
    <t>たいちくん</t>
    <phoneticPr fontId="1"/>
  </si>
  <si>
    <t>けいたくん</t>
    <phoneticPr fontId="1"/>
  </si>
  <si>
    <t>ゆうたくん</t>
    <phoneticPr fontId="1"/>
  </si>
  <si>
    <t>あらたくん</t>
    <phoneticPr fontId="1"/>
  </si>
  <si>
    <t>しょうたくん</t>
    <phoneticPr fontId="1"/>
  </si>
  <si>
    <t>ゆいさん</t>
    <phoneticPr fontId="1"/>
  </si>
  <si>
    <t>あかりさん</t>
    <phoneticPr fontId="1"/>
  </si>
  <si>
    <t>めいさん</t>
    <phoneticPr fontId="1"/>
  </si>
  <si>
    <t>はなさん</t>
    <phoneticPr fontId="1"/>
  </si>
  <si>
    <t>さなさん</t>
    <phoneticPr fontId="1"/>
  </si>
  <si>
    <t>りおさん</t>
    <phoneticPr fontId="1"/>
  </si>
  <si>
    <t>ひまりさん</t>
    <phoneticPr fontId="1"/>
  </si>
  <si>
    <t>こはるさん</t>
    <phoneticPr fontId="1"/>
  </si>
  <si>
    <t>あおいさん</t>
    <phoneticPr fontId="1"/>
  </si>
  <si>
    <t>ほのかさん</t>
    <phoneticPr fontId="1"/>
  </si>
  <si>
    <t>りこさん</t>
    <phoneticPr fontId="1"/>
  </si>
  <si>
    <t>みおさん</t>
    <phoneticPr fontId="1"/>
  </si>
  <si>
    <t>みゆさん</t>
    <phoneticPr fontId="1"/>
  </si>
  <si>
    <t>いちかさん</t>
    <phoneticPr fontId="1"/>
  </si>
  <si>
    <t>りんさん</t>
    <phoneticPr fontId="1"/>
  </si>
  <si>
    <t>りまさん</t>
    <phoneticPr fontId="1"/>
  </si>
  <si>
    <t>つむぎさん</t>
    <phoneticPr fontId="1"/>
  </si>
  <si>
    <t>ゆいなさん</t>
    <phoneticPr fontId="1"/>
  </si>
  <si>
    <t>さらさん</t>
    <phoneticPr fontId="1"/>
  </si>
  <si>
    <t>ひなさん</t>
    <phoneticPr fontId="1"/>
  </si>
  <si>
    <t>いろはさん</t>
    <phoneticPr fontId="1"/>
  </si>
  <si>
    <t>かほさん</t>
    <phoneticPr fontId="1"/>
  </si>
  <si>
    <t>ひかりさん</t>
    <phoneticPr fontId="1"/>
  </si>
  <si>
    <t>はるかさん</t>
    <phoneticPr fontId="1"/>
  </si>
  <si>
    <t>かんなさん</t>
    <phoneticPr fontId="1"/>
  </si>
  <si>
    <t>ももかさん</t>
    <phoneticPr fontId="1"/>
  </si>
  <si>
    <t>ゆあさん</t>
    <phoneticPr fontId="1"/>
  </si>
  <si>
    <t>ゆづきさん</t>
    <phoneticPr fontId="1"/>
  </si>
  <si>
    <t>ゆうなさん</t>
    <phoneticPr fontId="1"/>
  </si>
  <si>
    <t>ゆなさん</t>
    <phoneticPr fontId="1"/>
  </si>
  <si>
    <t>ななみさん</t>
    <phoneticPr fontId="1"/>
  </si>
  <si>
    <t>ことはさん</t>
    <phoneticPr fontId="1"/>
  </si>
  <si>
    <t>ゆうかさん</t>
    <phoneticPr fontId="1"/>
  </si>
  <si>
    <t>みさきさん</t>
    <phoneticPr fontId="1"/>
  </si>
  <si>
    <t>すみれさん</t>
    <phoneticPr fontId="1"/>
  </si>
  <si>
    <t>あいりさん</t>
    <phoneticPr fontId="1"/>
  </si>
  <si>
    <t>りのさん</t>
    <phoneticPr fontId="1"/>
  </si>
  <si>
    <t>みつきさん</t>
    <phoneticPr fontId="1"/>
  </si>
  <si>
    <t>かのんさん</t>
    <phoneticPr fontId="1"/>
  </si>
  <si>
    <t>ひなのさん</t>
    <phoneticPr fontId="1"/>
  </si>
  <si>
    <t>ひよりさん</t>
    <phoneticPr fontId="1"/>
  </si>
  <si>
    <t>りんかさん</t>
    <phoneticPr fontId="1"/>
  </si>
  <si>
    <t>ゆいかさん</t>
    <phoneticPr fontId="1"/>
  </si>
  <si>
    <t>りなさん</t>
    <phoneticPr fontId="1"/>
  </si>
  <si>
    <t>もとしくん</t>
    <phoneticPr fontId="1"/>
  </si>
  <si>
    <t>けいいちくん</t>
    <phoneticPr fontId="1"/>
  </si>
  <si>
    <t>けいすけくん</t>
    <phoneticPr fontId="1"/>
  </si>
  <si>
    <t>はるひこくん</t>
    <phoneticPr fontId="1"/>
  </si>
  <si>
    <t>まほこさん</t>
    <phoneticPr fontId="1"/>
  </si>
  <si>
    <t>問題文１</t>
    <rPh sb="0" eb="2">
      <t>モンダイ</t>
    </rPh>
    <rPh sb="2" eb="3">
      <t>ブン</t>
    </rPh>
    <phoneticPr fontId="1"/>
  </si>
  <si>
    <t>問題文２</t>
    <rPh sb="0" eb="3">
      <t>モンダイブン</t>
    </rPh>
    <phoneticPr fontId="1"/>
  </si>
  <si>
    <t>質問文１</t>
    <rPh sb="0" eb="3">
      <t>シツモンブン</t>
    </rPh>
    <phoneticPr fontId="1"/>
  </si>
  <si>
    <t>質問文２</t>
    <rPh sb="0" eb="3">
      <t>シツモンブン</t>
    </rPh>
    <phoneticPr fontId="1"/>
  </si>
  <si>
    <t>がっこうで　こくごの　ほんを　よみました。</t>
    <phoneticPr fontId="1"/>
  </si>
  <si>
    <t>げーむを　して　あそびました。</t>
    <phoneticPr fontId="1"/>
  </si>
  <si>
    <t>いちごを　かいました。</t>
    <phoneticPr fontId="1"/>
  </si>
  <si>
    <t>それから　きょうしつに　もどりました。</t>
    <phoneticPr fontId="1"/>
  </si>
  <si>
    <t>ぴあのも　ひきました。</t>
    <phoneticPr fontId="1"/>
  </si>
  <si>
    <t>おりがみも　しました。</t>
    <phoneticPr fontId="1"/>
  </si>
  <si>
    <t>それから　おもちを　まるめました。</t>
    <phoneticPr fontId="1"/>
  </si>
  <si>
    <t>うたも　うたいました。</t>
    <phoneticPr fontId="1"/>
  </si>
  <si>
    <t>そのあとで　しゅくだいを　しました。</t>
    <phoneticPr fontId="1"/>
  </si>
  <si>
    <t>おちゃも　のみました。</t>
    <phoneticPr fontId="1"/>
  </si>
  <si>
    <t>それから　あそびに　いきました。</t>
    <phoneticPr fontId="1"/>
  </si>
  <si>
    <t>すべりだいも　しました。</t>
    <phoneticPr fontId="1"/>
  </si>
  <si>
    <t>かたつむりを　みつけました。</t>
    <phoneticPr fontId="1"/>
  </si>
  <si>
    <t>かきを　たべました。</t>
    <phoneticPr fontId="1"/>
  </si>
  <si>
    <t>おはしも　あらいました。</t>
    <phoneticPr fontId="1"/>
  </si>
  <si>
    <t>やまも　つくりました。</t>
    <phoneticPr fontId="1"/>
  </si>
  <si>
    <t>はなを　みつけました。</t>
    <phoneticPr fontId="1"/>
  </si>
  <si>
    <t>それから　ぶろっくでも　あそびました。</t>
    <phoneticPr fontId="1"/>
  </si>
  <si>
    <t>だれが　てを　あらいましたか。</t>
    <phoneticPr fontId="1"/>
  </si>
  <si>
    <t>だれが　げーむを　しましたか。</t>
    <phoneticPr fontId="1"/>
  </si>
  <si>
    <t>だれが　ぼーるを　まとに　あてましたか。</t>
    <phoneticPr fontId="1"/>
  </si>
  <si>
    <t>だれが　ぼーるを　ごーるに　いれましたか。</t>
    <phoneticPr fontId="1"/>
  </si>
  <si>
    <t>だれが　きょうしつに　もどりましたか。</t>
    <phoneticPr fontId="1"/>
  </si>
  <si>
    <t>だれが　おりがみを　しましたか。</t>
    <phoneticPr fontId="1"/>
  </si>
  <si>
    <t>だれが　おもちを　まるめましたか。</t>
    <phoneticPr fontId="1"/>
  </si>
  <si>
    <t>だれが　おちゃを　のみましたか。</t>
    <phoneticPr fontId="1"/>
  </si>
  <si>
    <t>だれが　あそびに　いきましたか。</t>
    <phoneticPr fontId="1"/>
  </si>
  <si>
    <t>だれが　すべりだいを　しましたか。</t>
    <phoneticPr fontId="1"/>
  </si>
  <si>
    <t>だれが　こうえんに　いきましたか。</t>
    <phoneticPr fontId="1"/>
  </si>
  <si>
    <t>だれが　かたつむりを　みつけましたか。</t>
    <phoneticPr fontId="1"/>
  </si>
  <si>
    <t>だれが　むしかごに　いれましたか。</t>
    <phoneticPr fontId="1"/>
  </si>
  <si>
    <t>だれが　かきを　たべましたか。</t>
    <phoneticPr fontId="1"/>
  </si>
  <si>
    <t>だれが　やまを　つくりましたか。</t>
    <phoneticPr fontId="1"/>
  </si>
  <si>
    <t>だれが　ぶろっくで　あそびましたか。</t>
    <phoneticPr fontId="1"/>
  </si>
  <si>
    <t>問題文</t>
    <rPh sb="0" eb="3">
      <t>モンダイブン</t>
    </rPh>
    <phoneticPr fontId="1"/>
  </si>
  <si>
    <t>質問文</t>
    <rPh sb="0" eb="3">
      <t>シツモンブン</t>
    </rPh>
    <phoneticPr fontId="1"/>
  </si>
  <si>
    <t>だれですか2</t>
    <phoneticPr fontId="1"/>
  </si>
  <si>
    <t>だれが　つみきで　あそびましたか。</t>
    <phoneticPr fontId="1"/>
  </si>
  <si>
    <t>だれが　あるいていましたか。</t>
    <phoneticPr fontId="1"/>
  </si>
  <si>
    <t>だれが　べんきょうを　しましたか。</t>
    <phoneticPr fontId="1"/>
  </si>
  <si>
    <t>だれが　うんどうじょうで　あそんでいましたか。</t>
    <phoneticPr fontId="1"/>
  </si>
  <si>
    <t>だれが　としょしつに　いきましたか。</t>
    <phoneticPr fontId="1"/>
  </si>
  <si>
    <t>だれが　はを　みがきましたか。</t>
    <phoneticPr fontId="1"/>
  </si>
  <si>
    <t>だれが　えに　いろを　ぬりましたか。</t>
    <phoneticPr fontId="1"/>
  </si>
  <si>
    <t>だれが　かきのきに　のぼりましたか。</t>
    <phoneticPr fontId="1"/>
  </si>
  <si>
    <t>だれが　おちゃわんを　あらいましたか。</t>
    <phoneticPr fontId="1"/>
  </si>
  <si>
    <t>だれが　ブロックで　あそびましたか。</t>
    <phoneticPr fontId="1"/>
  </si>
  <si>
    <t>ひなまつりは、いつですか。</t>
    <phoneticPr fontId="1"/>
  </si>
  <si>
    <t>こどものひは、いつですか。</t>
    <phoneticPr fontId="1"/>
  </si>
  <si>
    <t>はるに　なると、さくらの　はなが　いっぱいさきます。</t>
    <phoneticPr fontId="1"/>
  </si>
  <si>
    <t>いつになると　さくらのはなが　さきますか。</t>
    <phoneticPr fontId="1"/>
  </si>
  <si>
    <t>たんぽぽは、はるになると　さきます。</t>
    <phoneticPr fontId="1"/>
  </si>
  <si>
    <t>たんぽぽは、いつさきますか。</t>
    <phoneticPr fontId="1"/>
  </si>
  <si>
    <t>なつに　なると、プールで　げんきに　およぎます。</t>
    <phoneticPr fontId="1"/>
  </si>
  <si>
    <t>いつになると　プールで　およぎますか。</t>
    <phoneticPr fontId="1"/>
  </si>
  <si>
    <t>なつに　なると　かぶとむし　とりに　いきます。</t>
    <phoneticPr fontId="1"/>
  </si>
  <si>
    <t>いつになると　かぶとむし　とりに　いきますか。</t>
    <phoneticPr fontId="1"/>
  </si>
  <si>
    <t>あきに　なると　あかとんぼが　とんできます。</t>
    <phoneticPr fontId="1"/>
  </si>
  <si>
    <t>あかとんぼは、いつになると　とんできますか。</t>
    <phoneticPr fontId="1"/>
  </si>
  <si>
    <t>ふゆに　なると　さむいので　ストーブを　だします。</t>
    <phoneticPr fontId="1"/>
  </si>
  <si>
    <t>いつになると　ストーブを　だしますか。</t>
    <phoneticPr fontId="1"/>
  </si>
  <si>
    <t>ふゆに　なると　いけに　こおりが　はります。</t>
    <phoneticPr fontId="1"/>
  </si>
  <si>
    <t>いつになると　こおりが　はりますか。</t>
    <phoneticPr fontId="1"/>
  </si>
  <si>
    <t>おととい　いぬが　うまれました。</t>
    <phoneticPr fontId="1"/>
  </si>
  <si>
    <t>きのう　おじいさんが　きました。</t>
    <phoneticPr fontId="1"/>
  </si>
  <si>
    <t>いつ　おじいさんが　きましたか。</t>
    <phoneticPr fontId="1"/>
  </si>
  <si>
    <t>いつ　いぬが　うまれましたか。</t>
    <phoneticPr fontId="1"/>
  </si>
  <si>
    <t>あさ　はなに　みずを　やります。</t>
    <phoneticPr fontId="1"/>
  </si>
  <si>
    <t>いつ　はなに　みずを　やりますか。</t>
    <phoneticPr fontId="1"/>
  </si>
  <si>
    <t>ゆうびんは、おひるに　とどきます。</t>
    <phoneticPr fontId="1"/>
  </si>
  <si>
    <t>いつ　ゆうびんが　とどきますか。</t>
    <phoneticPr fontId="1"/>
  </si>
  <si>
    <t>よるに　なると　ほしが　よくみえます。</t>
    <phoneticPr fontId="1"/>
  </si>
  <si>
    <t>いつ　ほしが　みえますか。</t>
    <phoneticPr fontId="1"/>
  </si>
  <si>
    <t>にちようびに　ともだちと　こうえんに　いきます。</t>
    <phoneticPr fontId="1"/>
  </si>
  <si>
    <t>いつ　こうえんに　いきますか。</t>
    <phoneticPr fontId="1"/>
  </si>
  <si>
    <t>おととい　だいじけんが　おこりました。</t>
    <phoneticPr fontId="1"/>
  </si>
  <si>
    <t>いつ　だいじけんが　おこりましたか。</t>
    <phoneticPr fontId="1"/>
  </si>
  <si>
    <t>きのう　みんなで　おこのみやきを　たべました。</t>
    <phoneticPr fontId="1"/>
  </si>
  <si>
    <t>いつ　おこのみやきを　たべましたか。</t>
    <phoneticPr fontId="1"/>
  </si>
  <si>
    <t>ぼくは、きょう　さかあがりが　できるように　なりました。</t>
    <phoneticPr fontId="1"/>
  </si>
  <si>
    <t>きょうの　たいいくで　とびばこを　しました。</t>
    <phoneticPr fontId="1"/>
  </si>
  <si>
    <t>あした　すいぞくかんに　えんそくに　いきます。</t>
    <phoneticPr fontId="1"/>
  </si>
  <si>
    <t>いつ　えんそくに　いきますか。</t>
    <phoneticPr fontId="1"/>
  </si>
  <si>
    <t>あさって　おじいさんが　きてくれます。</t>
    <phoneticPr fontId="1"/>
  </si>
  <si>
    <t>いつ　おじいさんが　きますか。</t>
    <phoneticPr fontId="1"/>
  </si>
  <si>
    <t>あさっては、わたしの　たんじょうびです。</t>
    <phoneticPr fontId="1"/>
  </si>
  <si>
    <t>たんじょうびは、いつですか。</t>
    <phoneticPr fontId="1"/>
  </si>
  <si>
    <t>あさ　しんぶんを　とりに　いきます。</t>
    <phoneticPr fontId="1"/>
  </si>
  <si>
    <t>しんぶんを　いつ　とりに　いきますか。</t>
    <phoneticPr fontId="1"/>
  </si>
  <si>
    <t>おひるに　なったら　しまの　たんけんに　いきます。</t>
    <phoneticPr fontId="1"/>
  </si>
  <si>
    <t>いつ　たんけんに　いきますか。</t>
    <phoneticPr fontId="1"/>
  </si>
  <si>
    <t>おかあさんは、よる　おしごとから　かえってきます。</t>
    <phoneticPr fontId="1"/>
  </si>
  <si>
    <t>おかあさんは、いつ　かえってきますか。</t>
    <phoneticPr fontId="1"/>
  </si>
  <si>
    <t>この　おみせは、すいようびが　やすみです。</t>
    <phoneticPr fontId="1"/>
  </si>
  <si>
    <t>どようびに　えいがを　みにいきます。</t>
    <phoneticPr fontId="1"/>
  </si>
  <si>
    <t>いつ　えいがを　みにいきますか。</t>
    <phoneticPr fontId="1"/>
  </si>
  <si>
    <t>いつ　さかあがりが　できるように　なりましたか</t>
    <phoneticPr fontId="1"/>
  </si>
  <si>
    <t>ひなまつりは、もものせっくと　いいます。</t>
    <phoneticPr fontId="1"/>
  </si>
  <si>
    <t>もものせっくは　いつですか。</t>
    <phoneticPr fontId="1"/>
  </si>
  <si>
    <t>なのはなも　さきます。</t>
    <phoneticPr fontId="1"/>
  </si>
  <si>
    <t>なのはなが　さくのは、いつですか。</t>
    <phoneticPr fontId="1"/>
  </si>
  <si>
    <t>チューリップも　さきます。</t>
    <phoneticPr fontId="1"/>
  </si>
  <si>
    <t>いつになると　チューリップがさきますか。</t>
    <phoneticPr fontId="1"/>
  </si>
  <si>
    <t>よくひやした　すいかも　たべます。</t>
    <phoneticPr fontId="1"/>
  </si>
  <si>
    <t>すいかは、いつたべますか。</t>
    <phoneticPr fontId="1"/>
  </si>
  <si>
    <t>くわがたむしも　とります。</t>
    <phoneticPr fontId="1"/>
  </si>
  <si>
    <t>くわがたむし　とりは、いつ　いきますか。</t>
    <phoneticPr fontId="1"/>
  </si>
  <si>
    <t>くりや　まつたけも　とれます。</t>
    <phoneticPr fontId="1"/>
  </si>
  <si>
    <t>いつ　くりや　まつたけが　とれますか。</t>
    <phoneticPr fontId="1"/>
  </si>
  <si>
    <t>ひぐらしという　せみが　なきはじめます。</t>
    <phoneticPr fontId="1"/>
  </si>
  <si>
    <t>いつになると　ひぐらしが　なきますか。</t>
    <phoneticPr fontId="1"/>
  </si>
  <si>
    <t>こたつも　だします。</t>
    <phoneticPr fontId="1"/>
  </si>
  <si>
    <t>こたつは、いつだしますか。</t>
    <phoneticPr fontId="1"/>
  </si>
  <si>
    <t>ゆきが　ふるひも　あります。</t>
    <phoneticPr fontId="1"/>
  </si>
  <si>
    <t>ゆきは、いつふりますか。</t>
    <phoneticPr fontId="1"/>
  </si>
  <si>
    <t>ねこも　うまれました。</t>
    <phoneticPr fontId="1"/>
  </si>
  <si>
    <t>ねこは、いつうまれましたか。</t>
    <phoneticPr fontId="1"/>
  </si>
  <si>
    <t>だいじけんは、いぬと　さるが　けんかを　したことです。</t>
    <phoneticPr fontId="1"/>
  </si>
  <si>
    <t>さると　いぬが　けんかを　したのは、いつですか。</t>
    <phoneticPr fontId="1"/>
  </si>
  <si>
    <t>おばあさんも　きました。</t>
    <phoneticPr fontId="1"/>
  </si>
  <si>
    <t>おばあさんは、いつきましたか。</t>
    <phoneticPr fontId="1"/>
  </si>
  <si>
    <t>じごくまわりも　できるように　なりました。</t>
    <phoneticPr fontId="1"/>
  </si>
  <si>
    <t>じごくまわりが　できるように　なったのは　いつですか。</t>
    <phoneticPr fontId="1"/>
  </si>
  <si>
    <t>ノートも　かえします。</t>
    <phoneticPr fontId="1"/>
  </si>
  <si>
    <t>いとこも　いっしょに　きてくれます。</t>
    <phoneticPr fontId="1"/>
  </si>
  <si>
    <t>いとこは、いつきますか。</t>
    <phoneticPr fontId="1"/>
  </si>
  <si>
    <t>わたしの　たんじょうびは、いつですか。</t>
    <phoneticPr fontId="1"/>
  </si>
  <si>
    <t>おとうとの　たんじょうびは、いつですか。</t>
    <phoneticPr fontId="1"/>
  </si>
  <si>
    <t>いつ、げんかんの　でんきを　けしますか。</t>
    <phoneticPr fontId="1"/>
  </si>
  <si>
    <t>かんさつは、いつしますか。</t>
    <phoneticPr fontId="1"/>
  </si>
  <si>
    <t>たくはいびんも　とどきます。</t>
    <phoneticPr fontId="1"/>
  </si>
  <si>
    <t>たくはいびんは、いつ　とどきますか。</t>
    <phoneticPr fontId="1"/>
  </si>
  <si>
    <t>うみで　およぐのは　いつですか。</t>
    <phoneticPr fontId="1"/>
  </si>
  <si>
    <t>たいようは、みえません。</t>
    <phoneticPr fontId="1"/>
  </si>
  <si>
    <t>おにいさんは、バイトに　でかけます。</t>
    <phoneticPr fontId="1"/>
  </si>
  <si>
    <t>いつ　おにいさんは、バイトに　いきますか。</t>
    <phoneticPr fontId="1"/>
  </si>
  <si>
    <t>くすりやさんは、すいようびが　やすみです。</t>
    <phoneticPr fontId="1"/>
  </si>
  <si>
    <t>くすりやさんは、いつやすみですか。</t>
    <phoneticPr fontId="1"/>
  </si>
  <si>
    <t>ほんやさんも　やすみです。</t>
    <phoneticPr fontId="1"/>
  </si>
  <si>
    <t>ほんやさんは、いつやすみですか。</t>
    <phoneticPr fontId="1"/>
  </si>
  <si>
    <t>こうえんの　ブランコで　あそびます。</t>
    <phoneticPr fontId="1"/>
  </si>
  <si>
    <t>いつ　ブランコを　しますか。</t>
    <phoneticPr fontId="1"/>
  </si>
  <si>
    <t>いつ　ごはんを　たべに　いきますか。</t>
    <phoneticPr fontId="1"/>
  </si>
  <si>
    <t>きのうは、きんぎょが　うまれました。</t>
    <phoneticPr fontId="1"/>
  </si>
  <si>
    <t>きんぎょは、いつ　うまれましたか。</t>
    <phoneticPr fontId="1"/>
  </si>
  <si>
    <t>きのうは、いいことが　ありました。</t>
    <phoneticPr fontId="1"/>
  </si>
  <si>
    <t>いいことは、いつ　ありましたか。</t>
    <phoneticPr fontId="1"/>
  </si>
  <si>
    <t>おとといは、おばあさんが　きました。</t>
    <phoneticPr fontId="1"/>
  </si>
  <si>
    <t>おばあさんは、いつ　きましたか。</t>
    <phoneticPr fontId="1"/>
  </si>
  <si>
    <t>きょうは、ひとりで　おにぎりを　たべました。</t>
    <phoneticPr fontId="1"/>
  </si>
  <si>
    <t>おにぎりは、いつ　たべましたか。</t>
    <phoneticPr fontId="1"/>
  </si>
  <si>
    <t>きのうは、じごくまわりが　できるように　なりました。</t>
    <phoneticPr fontId="1"/>
  </si>
  <si>
    <t>じごくまわりは、いつ　できるように　なりましたか。</t>
    <phoneticPr fontId="1"/>
  </si>
  <si>
    <t>きょうは、がっこうで　さかなの　べんきょうを　しました。</t>
    <phoneticPr fontId="1"/>
  </si>
  <si>
    <t>さかなの　べんきょうは　いつしましたか。</t>
    <phoneticPr fontId="1"/>
  </si>
  <si>
    <t>あしたは、いとこが　きてくれます。</t>
    <phoneticPr fontId="1"/>
  </si>
  <si>
    <t>おとといは、おとうとの　たんじょうびでした。</t>
    <phoneticPr fontId="1"/>
  </si>
  <si>
    <t>ゆうがたに　ひりょうを　あげます。</t>
    <phoneticPr fontId="1"/>
  </si>
  <si>
    <t>ひりょうは、いつあげますか。</t>
    <phoneticPr fontId="1"/>
  </si>
  <si>
    <t>しんぶんは、あさ　とどきます。</t>
    <phoneticPr fontId="1"/>
  </si>
  <si>
    <t>しんぶんは、いつ　とどきますか。</t>
    <phoneticPr fontId="1"/>
  </si>
  <si>
    <t>よるに　なったら　かいがんで　ねます。</t>
    <phoneticPr fontId="1"/>
  </si>
  <si>
    <t>いつ　ねますか。</t>
    <phoneticPr fontId="1"/>
  </si>
  <si>
    <t>あさに　なると　たいようが　でてきます。</t>
    <phoneticPr fontId="1"/>
  </si>
  <si>
    <t>たいようは、いつ　でてきますか。</t>
    <phoneticPr fontId="1"/>
  </si>
  <si>
    <t>おかあさんは、あさ　おしごとに　いきます。</t>
    <phoneticPr fontId="1"/>
  </si>
  <si>
    <t>よる　かえってきます。</t>
    <phoneticPr fontId="1"/>
  </si>
  <si>
    <t>おかあさんは、いつ　おしごとに　いきますか。</t>
    <phoneticPr fontId="1"/>
  </si>
  <si>
    <t>ほんやさんは、きんようびが　やすみです。</t>
    <phoneticPr fontId="1"/>
  </si>
  <si>
    <t>どようびに　としょかんに　いきます。</t>
    <phoneticPr fontId="1"/>
  </si>
  <si>
    <t>いつ　としょかんに　いきますか。</t>
    <phoneticPr fontId="1"/>
  </si>
  <si>
    <t>にちようびに　やきにくを　たべに　いきます。</t>
    <phoneticPr fontId="1"/>
  </si>
  <si>
    <t>いつ　やきにくを　たべに　いきますか。</t>
    <phoneticPr fontId="1"/>
  </si>
  <si>
    <t>ごはんも　たべに　いきます。</t>
    <phoneticPr fontId="1"/>
  </si>
  <si>
    <t>どこに　せんせいを　さがしに　いきましたか。</t>
    <phoneticPr fontId="1"/>
  </si>
  <si>
    <t>さくらの　はなは、いつさきますか。</t>
    <phoneticPr fontId="1"/>
  </si>
  <si>
    <t>いぬが　うまれたのは、いつですか。</t>
    <phoneticPr fontId="1"/>
  </si>
  <si>
    <t>だいじけんは、いつ　おこりましたか。</t>
    <phoneticPr fontId="1"/>
  </si>
  <si>
    <t>おこのみやきを　たべたのは、いつですか。</t>
    <phoneticPr fontId="1"/>
  </si>
  <si>
    <t>たいいくで　とびばこを　したのは、いつですか。</t>
    <phoneticPr fontId="1"/>
  </si>
  <si>
    <t>ゆうびんは、いつとどきますか。</t>
    <phoneticPr fontId="1"/>
  </si>
  <si>
    <t>たいようが　みえないのは、いつですか。</t>
    <phoneticPr fontId="1"/>
  </si>
  <si>
    <t>そこで　すべりだいを　しました。</t>
    <phoneticPr fontId="1"/>
  </si>
  <si>
    <t>それから　ビデオも　みました。</t>
    <phoneticPr fontId="1"/>
  </si>
  <si>
    <t>ジュースも　かいました。</t>
    <phoneticPr fontId="1"/>
  </si>
  <si>
    <t>そこで　キリンを　みました。</t>
    <phoneticPr fontId="1"/>
  </si>
  <si>
    <t>そこで　ともだちに　あいました。</t>
    <phoneticPr fontId="1"/>
  </si>
  <si>
    <t>つなひきを　みました。</t>
    <phoneticPr fontId="1"/>
  </si>
  <si>
    <t>はしごしゃに　のりました。</t>
    <phoneticPr fontId="1"/>
  </si>
  <si>
    <t>きっても　かいました。</t>
    <phoneticPr fontId="1"/>
  </si>
  <si>
    <t>そこで　せんせいに　あいました。</t>
    <phoneticPr fontId="1"/>
  </si>
  <si>
    <t>サラダも　つくりました。</t>
    <phoneticPr fontId="1"/>
  </si>
  <si>
    <t>ふえの　れんしゅうも　しました。</t>
    <phoneticPr fontId="1"/>
  </si>
  <si>
    <t>かんさつも　しました。</t>
    <phoneticPr fontId="1"/>
  </si>
  <si>
    <t>そこで　しゃしんを　みせて　もらいました。</t>
    <phoneticPr fontId="1"/>
  </si>
  <si>
    <t>えんぴつも　かいました。</t>
    <phoneticPr fontId="1"/>
  </si>
  <si>
    <t>そこで　いぬを　みつけました。</t>
    <phoneticPr fontId="1"/>
  </si>
  <si>
    <t>えも　かきました。</t>
    <phoneticPr fontId="1"/>
  </si>
  <si>
    <t>テープを　はってもらいました。</t>
    <phoneticPr fontId="1"/>
  </si>
  <si>
    <t>そこで　てつぼうを　しました。</t>
    <phoneticPr fontId="1"/>
  </si>
  <si>
    <t>とびばこも　しました。</t>
    <phoneticPr fontId="1"/>
  </si>
  <si>
    <t>すいかわりを　しました。</t>
    <phoneticPr fontId="1"/>
  </si>
  <si>
    <t>そこで　ももを　みつけました。</t>
    <phoneticPr fontId="1"/>
  </si>
  <si>
    <t>そこで　カッパを　みつけました。</t>
    <phoneticPr fontId="1"/>
  </si>
  <si>
    <t>そこで　きっぷを　かいました。</t>
    <phoneticPr fontId="1"/>
  </si>
  <si>
    <t>にんじんも　そだてて　います。</t>
    <phoneticPr fontId="1"/>
  </si>
  <si>
    <t>ジェットコースターに　のりました。</t>
    <phoneticPr fontId="1"/>
  </si>
  <si>
    <t>どこですか１</t>
    <phoneticPr fontId="1"/>
  </si>
  <si>
    <t>どこですか２</t>
    <phoneticPr fontId="1"/>
  </si>
  <si>
    <t>いつですか１</t>
    <phoneticPr fontId="1"/>
  </si>
  <si>
    <t>いちですか２</t>
    <phoneticPr fontId="1"/>
  </si>
  <si>
    <t>いつですか３</t>
    <phoneticPr fontId="1"/>
  </si>
  <si>
    <t>だれですか３</t>
    <phoneticPr fontId="1"/>
  </si>
  <si>
    <t>どこですか３</t>
    <phoneticPr fontId="1"/>
  </si>
  <si>
    <t>かえりに　としょかんで　ほんを　かりました。</t>
    <phoneticPr fontId="1"/>
  </si>
  <si>
    <t>それから　えいがかんに　えいがを　みにいきました。</t>
    <phoneticPr fontId="1"/>
  </si>
  <si>
    <t>おふろやさんで　おふろに　はいりました。</t>
    <phoneticPr fontId="1"/>
  </si>
  <si>
    <t>レストランで　オムライスを　たべました。</t>
    <phoneticPr fontId="1"/>
  </si>
  <si>
    <t>かえってきてから　ベッドで　ねました。</t>
    <phoneticPr fontId="1"/>
  </si>
  <si>
    <t>かえりに　こうえんで　あそびました。</t>
    <phoneticPr fontId="1"/>
  </si>
  <si>
    <t>かえりに　パンやで　パンを　かいました。</t>
    <phoneticPr fontId="1"/>
  </si>
  <si>
    <t>きょうは、けいさつしょの　けんがくに　いきました。</t>
    <phoneticPr fontId="1"/>
  </si>
  <si>
    <t>それから　ずこうしつに　えを　みにいきました。</t>
    <phoneticPr fontId="1"/>
  </si>
  <si>
    <t>たいいくかんで　おどりの　れんしゅうを　しました。</t>
    <phoneticPr fontId="1"/>
  </si>
  <si>
    <t>ともだちは、としょしつに　いました。</t>
    <phoneticPr fontId="1"/>
  </si>
  <si>
    <t>ともだちは、どこに　いましたか。</t>
    <phoneticPr fontId="1"/>
  </si>
  <si>
    <t>きょうは、としょしつに　いきました。</t>
    <phoneticPr fontId="1"/>
  </si>
  <si>
    <t>やすみじかんが　おわってから　たいいくかんに　いきました。</t>
    <phoneticPr fontId="1"/>
  </si>
  <si>
    <t>うんどうじょうで　てつぼうを　しました。</t>
    <phoneticPr fontId="1"/>
  </si>
  <si>
    <t>かわに　さかなとりに　いきました。</t>
    <phoneticPr fontId="1"/>
  </si>
  <si>
    <t>いけに　カッパを　さがしに　いきました。</t>
    <phoneticPr fontId="1"/>
  </si>
  <si>
    <t>こうえんで　かなへびを　みつけました。</t>
    <phoneticPr fontId="1"/>
  </si>
  <si>
    <t>かだんで　ひまわりを　そだてて　います。</t>
    <phoneticPr fontId="1"/>
  </si>
  <si>
    <t>コップが　われました。</t>
    <phoneticPr fontId="1"/>
  </si>
  <si>
    <t>なにが　われましたか。</t>
    <phoneticPr fontId="1"/>
  </si>
  <si>
    <t>とりが　とんで　きました。</t>
    <phoneticPr fontId="1"/>
  </si>
  <si>
    <t>なにが　とんで　きましたか。</t>
    <phoneticPr fontId="1"/>
  </si>
  <si>
    <t>うしが　きゅうに　うごき　はじめました。</t>
    <phoneticPr fontId="1"/>
  </si>
  <si>
    <t>なにが　うごき　はじめましたか。</t>
    <phoneticPr fontId="1"/>
  </si>
  <si>
    <t>うんどうじょうで　たぬきが　おどって　います。</t>
    <phoneticPr fontId="1"/>
  </si>
  <si>
    <t>うんどうじょうで　なにが　おどっていますか。</t>
    <phoneticPr fontId="1"/>
  </si>
  <si>
    <t>なにが　ころがって　いますか。</t>
    <phoneticPr fontId="1"/>
  </si>
  <si>
    <t>ぎゅうにゅうが　こぼれました。</t>
    <phoneticPr fontId="1"/>
  </si>
  <si>
    <t>なにが　こぼれましたか。</t>
    <phoneticPr fontId="1"/>
  </si>
  <si>
    <t>そして、くさを　たべはじめました。</t>
    <phoneticPr fontId="1"/>
  </si>
  <si>
    <t>すいかが　ごろごろ　ころがって　います。</t>
    <phoneticPr fontId="1"/>
  </si>
  <si>
    <t>そして、まるめ　ました。</t>
    <phoneticPr fontId="1"/>
  </si>
  <si>
    <t>いろも　ぬりました。</t>
    <phoneticPr fontId="1"/>
  </si>
  <si>
    <t>こんびにに　いきました。</t>
    <phoneticPr fontId="1"/>
  </si>
  <si>
    <t>じょうずに　かけました。</t>
    <phoneticPr fontId="1"/>
  </si>
  <si>
    <t>てを　あらってから　それを　たべました。</t>
    <phoneticPr fontId="1"/>
  </si>
  <si>
    <t>それから　ぎゅうにゅうを　のみました。</t>
    <phoneticPr fontId="1"/>
  </si>
  <si>
    <t>だれが　パンを　たべましたか。</t>
    <phoneticPr fontId="1"/>
  </si>
  <si>
    <t>だれが　ぎゅうにゅうを　のみましたか。</t>
    <phoneticPr fontId="1"/>
  </si>
  <si>
    <t>ぼーるが、まとに　あたりました。</t>
    <phoneticPr fontId="1"/>
  </si>
  <si>
    <t>そして　てつぼうを　しました。</t>
    <phoneticPr fontId="1"/>
  </si>
  <si>
    <t>だれが　うんどうじょうに　いきましたか。</t>
    <phoneticPr fontId="1"/>
  </si>
  <si>
    <t>ぼーるは、ごーるに　はいりました。</t>
    <phoneticPr fontId="1"/>
  </si>
  <si>
    <t>それから　かおを　ふきました。</t>
    <phoneticPr fontId="1"/>
  </si>
  <si>
    <t>そのあとで　みずを　やりました。</t>
    <phoneticPr fontId="1"/>
  </si>
  <si>
    <t>だれが　みずを　やりましたか。</t>
    <phoneticPr fontId="1"/>
  </si>
  <si>
    <t>だれが　てれびを　みましたか。</t>
    <phoneticPr fontId="1"/>
  </si>
  <si>
    <t>かみの　うらに　なまえを　かきました。</t>
    <phoneticPr fontId="1"/>
  </si>
  <si>
    <t>じてんしゃで　こうえんに　いきました。</t>
    <phoneticPr fontId="1"/>
  </si>
  <si>
    <t>けいさん　れんしゅうも　しました。</t>
    <phoneticPr fontId="1"/>
  </si>
  <si>
    <t>だれが　じの　れんしゅうを　しましたか。</t>
    <phoneticPr fontId="1"/>
  </si>
  <si>
    <t>とんぼを　むしかごに　いれました。</t>
    <phoneticPr fontId="1"/>
  </si>
  <si>
    <t>がっこうに　いったのは、だれですか。</t>
    <phoneticPr fontId="1"/>
  </si>
  <si>
    <t>おやすみを　したのは、だれですか。</t>
    <phoneticPr fontId="1"/>
  </si>
  <si>
    <t>だれが　ふえを　ふきましたか。</t>
    <phoneticPr fontId="1"/>
  </si>
  <si>
    <t>だれが　てつぼうのれんしゅうを　しましたか。</t>
    <phoneticPr fontId="1"/>
  </si>
  <si>
    <t>あるいて　いったのは、だれですか。</t>
    <phoneticPr fontId="1"/>
  </si>
  <si>
    <t>あそびに　きたのは、だれですか。</t>
    <phoneticPr fontId="1"/>
  </si>
  <si>
    <t>みずを　のんだは、だれですか。</t>
    <phoneticPr fontId="1"/>
  </si>
  <si>
    <t>ぼーるを　なげたのは、だれですか。</t>
    <phoneticPr fontId="1"/>
  </si>
  <si>
    <t>そとに　あそびに　いったのは、だれですか。</t>
    <phoneticPr fontId="1"/>
  </si>
  <si>
    <t>ぼーるをけったのは、だれですか。</t>
    <phoneticPr fontId="1"/>
  </si>
  <si>
    <t>かいものに　いったのは、だれですか。</t>
    <phoneticPr fontId="1"/>
  </si>
  <si>
    <t>うんどうじょうで　あそんでいるのは、だれですか。</t>
    <phoneticPr fontId="1"/>
  </si>
  <si>
    <t>うたを　うたったのは、だれですか。</t>
    <phoneticPr fontId="1"/>
  </si>
  <si>
    <t>ほんを　よんだのは、だれですか。</t>
    <phoneticPr fontId="1"/>
  </si>
  <si>
    <t>かおを　あらったのは、だれですか。</t>
    <phoneticPr fontId="1"/>
  </si>
  <si>
    <t>たねを　まいたのは、だれですか。</t>
    <phoneticPr fontId="1"/>
  </si>
  <si>
    <t>おもちを　ついたのは、だれですか。</t>
    <phoneticPr fontId="1"/>
  </si>
  <si>
    <t>はなしを　したのは、だれですか。</t>
    <phoneticPr fontId="1"/>
  </si>
  <si>
    <t>てれびを　みているのは、だれですか。</t>
    <phoneticPr fontId="1"/>
  </si>
  <si>
    <t>ごはんを　たべたのは、だれですか。</t>
    <phoneticPr fontId="1"/>
  </si>
  <si>
    <t>べんきょうしているのは、　だれですか。</t>
    <phoneticPr fontId="1"/>
  </si>
  <si>
    <t>てつぼうを　したのは、だれですか。</t>
    <phoneticPr fontId="1"/>
  </si>
  <si>
    <t>えを　かいたのは、だれですか。</t>
    <phoneticPr fontId="1"/>
  </si>
  <si>
    <t>じてんしゃで　でかけたのは、だれですか。</t>
    <phoneticPr fontId="1"/>
  </si>
  <si>
    <t>じの　れんしゅうを　したのは、だれですか。</t>
    <phoneticPr fontId="1"/>
  </si>
  <si>
    <t>かさを　さしているのは、だれですか。</t>
    <phoneticPr fontId="1"/>
  </si>
  <si>
    <t>とんぼを　つかまえたのは、だれですか。</t>
    <phoneticPr fontId="1"/>
  </si>
  <si>
    <t>きに　のぼったのは、だれですか。</t>
    <phoneticPr fontId="1"/>
  </si>
  <si>
    <t>おさらを　あらったのは、だれですか。</t>
    <phoneticPr fontId="1"/>
  </si>
  <si>
    <t>あなを　ほったのは、だれですか。</t>
    <phoneticPr fontId="1"/>
  </si>
  <si>
    <t>あるいているのは、だれですか。</t>
    <phoneticPr fontId="1"/>
  </si>
  <si>
    <t>つみきで　あそんでいるのは、だれですか。</t>
    <phoneticPr fontId="1"/>
  </si>
  <si>
    <t>かおを　ふたいのは、だれですか。</t>
    <phoneticPr fontId="1"/>
  </si>
  <si>
    <t>おもちを　まるめたのは、だれですか。</t>
    <phoneticPr fontId="1"/>
  </si>
  <si>
    <t>しゅくだいを　したのは、だれですか。</t>
    <phoneticPr fontId="1"/>
  </si>
  <si>
    <t>あそびに　いったのは、だれですか。</t>
    <phoneticPr fontId="1"/>
  </si>
  <si>
    <t>なまえを　かいたのは、だれですか。</t>
    <phoneticPr fontId="1"/>
  </si>
  <si>
    <t>けいさんれんしゅうを　したのは、だれですか。</t>
    <phoneticPr fontId="1"/>
  </si>
  <si>
    <t>むしかごに　いれたのは、だれですか。</t>
    <phoneticPr fontId="1"/>
  </si>
  <si>
    <t>おはしを　あらったのは、だれですか。</t>
    <phoneticPr fontId="1"/>
  </si>
  <si>
    <t>はなを　みつけたのは、だれですか。</t>
    <phoneticPr fontId="1"/>
  </si>
  <si>
    <t>ぴあのを　ひいたのは、だれですか。</t>
    <phoneticPr fontId="1"/>
  </si>
  <si>
    <t>いちごを　かったのは、だれですか。</t>
    <phoneticPr fontId="1"/>
  </si>
  <si>
    <t>ぎゅうにゅうを　のんだのは、だれですか。</t>
    <phoneticPr fontId="1"/>
  </si>
  <si>
    <t>こくごの　ほんを　よんだのは、だれですか。</t>
    <phoneticPr fontId="1"/>
  </si>
  <si>
    <t>りんごを　たべたのは、だれですか。</t>
    <phoneticPr fontId="1"/>
  </si>
  <si>
    <t>あそびに　きたのは、だれですか。</t>
    <phoneticPr fontId="1"/>
  </si>
  <si>
    <t>ぼーるを　けったのは、だれですか。</t>
    <phoneticPr fontId="1"/>
  </si>
  <si>
    <t>うんどうじょうで　あそんでいたのは、だれですか。</t>
    <phoneticPr fontId="1"/>
  </si>
  <si>
    <t>かさを　さしたのは、だれですか。</t>
    <phoneticPr fontId="1"/>
  </si>
  <si>
    <t>つみきで　あそんだのは、だれですか。</t>
    <phoneticPr fontId="1"/>
  </si>
  <si>
    <t>ぱんを　たべたのは、だれですか。</t>
    <phoneticPr fontId="1"/>
  </si>
  <si>
    <t>てれびを　みたのは、だれですか。</t>
    <phoneticPr fontId="1"/>
  </si>
  <si>
    <t>みかんを　たべたのは、だれですか。</t>
    <phoneticPr fontId="1"/>
  </si>
  <si>
    <t>ぼーるを　うけたのは、だれですか。</t>
    <phoneticPr fontId="1"/>
  </si>
  <si>
    <t>たいいくかんで　あそんでいたのは、だれですか。</t>
    <phoneticPr fontId="1"/>
  </si>
  <si>
    <t>つちを　かぶせたのは、だれですか。</t>
    <phoneticPr fontId="1"/>
  </si>
  <si>
    <t>はなしを　きいたのは、だれですか。</t>
    <phoneticPr fontId="1"/>
  </si>
  <si>
    <t>すべりだいを　したのは、だれですか。</t>
    <phoneticPr fontId="1"/>
  </si>
  <si>
    <t>あるいて　でかけたのは、だれですか。</t>
    <phoneticPr fontId="1"/>
  </si>
  <si>
    <t>かっぱを　きたのは、だれですか。</t>
    <phoneticPr fontId="1"/>
  </si>
  <si>
    <t>りんごの　きに　のぼったのは、だれですか。</t>
    <phoneticPr fontId="1"/>
  </si>
  <si>
    <t>みずを　いれたのは、だれですか。</t>
    <phoneticPr fontId="1"/>
  </si>
  <si>
    <t>だれが　はしって　いきましたか。</t>
    <phoneticPr fontId="1"/>
  </si>
  <si>
    <t>３がつみっかは　ひなまつりです。</t>
    <phoneticPr fontId="1"/>
  </si>
  <si>
    <t>５がついつかは、　こどものひ　です。</t>
    <phoneticPr fontId="1"/>
  </si>
  <si>
    <t>なつに　なると、ぷーるで　げんきに　およぎます。</t>
    <phoneticPr fontId="1"/>
  </si>
  <si>
    <t>いつになると　ぷーるで　およぎますか。</t>
    <phoneticPr fontId="1"/>
  </si>
  <si>
    <t>あきに　なると　ぶどうや　りんごが　おいしくなります。</t>
    <phoneticPr fontId="1"/>
  </si>
  <si>
    <t>ぶどうや　りんごが　おいしくなるのは、いつですか。</t>
    <phoneticPr fontId="1"/>
  </si>
  <si>
    <t>おじいさんは、いつ　きましたか。</t>
    <phoneticPr fontId="1"/>
  </si>
  <si>
    <t>さかあがりが　できるように　なったのは、いつですか。</t>
    <phoneticPr fontId="1"/>
  </si>
  <si>
    <t>ほんを　かえすのは、いつですか。</t>
    <phoneticPr fontId="1"/>
  </si>
  <si>
    <t>あした　ほんを　かえします。</t>
    <phoneticPr fontId="1"/>
  </si>
  <si>
    <t>いつ　ほんを　かえしますか。</t>
    <phoneticPr fontId="1"/>
  </si>
  <si>
    <t>えんそくに　いくのは、いつですか。</t>
    <phoneticPr fontId="1"/>
  </si>
  <si>
    <t>おじいさんが　きてくれるのは、いつですか。</t>
    <phoneticPr fontId="1"/>
  </si>
  <si>
    <t>いつ　わたしの　たんじょうびですか。</t>
    <phoneticPr fontId="1"/>
  </si>
  <si>
    <t>いつ　しんぶんを　とりに　いきますか。</t>
    <phoneticPr fontId="1"/>
  </si>
  <si>
    <t>はなに　みずを　やるのは、いつですか。</t>
    <phoneticPr fontId="1"/>
  </si>
  <si>
    <t>たんけんに　いくのは、いつですか。</t>
    <phoneticPr fontId="1"/>
  </si>
  <si>
    <t>ほしが　みえるのは、いつですか。</t>
    <phoneticPr fontId="1"/>
  </si>
  <si>
    <t>いつ　おかあさんが、かえってきますか。</t>
    <phoneticPr fontId="1"/>
  </si>
  <si>
    <t>おみせが　やすみなのは、いつですか。</t>
    <phoneticPr fontId="1"/>
  </si>
  <si>
    <t>いつ　おみせが　おやすみですか。</t>
    <phoneticPr fontId="1"/>
  </si>
  <si>
    <t>こうえんに　いくのは、いつですか。</t>
    <phoneticPr fontId="1"/>
  </si>
  <si>
    <t>えいがを　みにいくのは、いつですか。</t>
    <phoneticPr fontId="1"/>
  </si>
  <si>
    <t>いつ　ぶどうや　りんごが　おいしくなりますか。</t>
    <phoneticPr fontId="1"/>
  </si>
  <si>
    <t>いつになると　たんぽぽが　さきますか。</t>
    <phoneticPr fontId="1"/>
  </si>
  <si>
    <t>かぶとむしとりは、いつになると　いきますか。</t>
    <phoneticPr fontId="1"/>
  </si>
  <si>
    <t>ぷうるで　いつになると　およぎますか。</t>
    <phoneticPr fontId="1"/>
  </si>
  <si>
    <t>いつになると　さくらが　さきますか。</t>
    <phoneticPr fontId="1"/>
  </si>
  <si>
    <t>３がつみっかは、　ひなまつりです。</t>
    <phoneticPr fontId="1"/>
  </si>
  <si>
    <t>５がついつかは、こどものひ　です。</t>
    <phoneticPr fontId="1"/>
  </si>
  <si>
    <t>こどものひは、たんごのせっくと　いいます。</t>
    <phoneticPr fontId="1"/>
  </si>
  <si>
    <t>たんごのせっくは　いつですか。</t>
    <phoneticPr fontId="1"/>
  </si>
  <si>
    <t>ぶどうや　りんごが　おいしくなるのは　いつですか。</t>
    <phoneticPr fontId="1"/>
  </si>
  <si>
    <t>やきそばも　たべました。</t>
    <phoneticPr fontId="1"/>
  </si>
  <si>
    <t>やきそばを　たべたのは、いつですか。</t>
    <phoneticPr fontId="1"/>
  </si>
  <si>
    <t>マットも　しました。</t>
    <phoneticPr fontId="1"/>
  </si>
  <si>
    <t>マットを　したのは、いつですか。</t>
    <phoneticPr fontId="1"/>
  </si>
  <si>
    <t>いつ　とびばこを　しましたか。</t>
    <phoneticPr fontId="1"/>
  </si>
  <si>
    <t>きょう　とびばこを　しました。</t>
    <phoneticPr fontId="1"/>
  </si>
  <si>
    <t>ノートを　いつ　かえしますか。</t>
    <phoneticPr fontId="1"/>
  </si>
  <si>
    <t>あした　えんそくに　いきます。</t>
    <phoneticPr fontId="1"/>
  </si>
  <si>
    <t>すいぞくかんに　いきます。</t>
    <phoneticPr fontId="1"/>
  </si>
  <si>
    <t>すいぞくかんには、いつ　いきますか。</t>
    <phoneticPr fontId="1"/>
  </si>
  <si>
    <t>おとうとも　たんじょうびです。</t>
    <phoneticPr fontId="1"/>
  </si>
  <si>
    <t>そのとき　げんかんの　でんきを　けします。</t>
    <phoneticPr fontId="1"/>
  </si>
  <si>
    <t>そのとき　かんさつも　します。</t>
    <phoneticPr fontId="1"/>
  </si>
  <si>
    <t>そのときに　うみで　およぎます。</t>
    <phoneticPr fontId="1"/>
  </si>
  <si>
    <t>ほんやさんは、いつ　やすみですか。</t>
    <phoneticPr fontId="1"/>
  </si>
  <si>
    <t>くすりやさんは、いつ　やすみですか。</t>
    <phoneticPr fontId="1"/>
  </si>
  <si>
    <t>こうえんに　いつ　いきますか。</t>
    <phoneticPr fontId="1"/>
  </si>
  <si>
    <t>えいがを　　いつ　みにいきますか。</t>
    <phoneticPr fontId="1"/>
  </si>
  <si>
    <t>３がつみっかは、ひなまつりです。</t>
    <phoneticPr fontId="1"/>
  </si>
  <si>
    <t>１１がつみっかは、ぶんかのひです。</t>
    <phoneticPr fontId="1"/>
  </si>
  <si>
    <t>ぶんかのひは、いつですか。</t>
    <phoneticPr fontId="1"/>
  </si>
  <si>
    <t>１１がつ２３にちは、きんろうかんしゃのひです。</t>
    <phoneticPr fontId="1"/>
  </si>
  <si>
    <t>きんろうかんしゃのひは、いつですか。</t>
    <phoneticPr fontId="1"/>
  </si>
  <si>
    <t>はるは、さくらの　はなが　いっぱいさきます。</t>
    <phoneticPr fontId="1"/>
  </si>
  <si>
    <t>さくらの　はなが　さくのは、いつですか。</t>
    <phoneticPr fontId="1"/>
  </si>
  <si>
    <t>あきは、いちょうの　はっぱが　きいろくなります。</t>
    <phoneticPr fontId="1"/>
  </si>
  <si>
    <t>いつ　いちょうの　はっぱが　きいろくなりますか。</t>
    <phoneticPr fontId="1"/>
  </si>
  <si>
    <t>たんぽぽは、はるに　さきます。</t>
    <phoneticPr fontId="1"/>
  </si>
  <si>
    <t>こすもすは、あきに　さきます。</t>
    <phoneticPr fontId="1"/>
  </si>
  <si>
    <t>いつ　こすもすが　さきますか。</t>
    <phoneticPr fontId="1"/>
  </si>
  <si>
    <t>ふゆは、こたつに　もぐります。</t>
    <phoneticPr fontId="1"/>
  </si>
  <si>
    <t>こたつに　もぐるのは、いつですか。</t>
    <phoneticPr fontId="1"/>
  </si>
  <si>
    <t>なつは、うみに　もぐります。</t>
    <phoneticPr fontId="1"/>
  </si>
  <si>
    <t>いつ　うみに　もぐりますか。</t>
    <phoneticPr fontId="1"/>
  </si>
  <si>
    <t>なつは、せみが　なきます。</t>
    <phoneticPr fontId="1"/>
  </si>
  <si>
    <t>あきは、こおろぎが　なきます。</t>
    <phoneticPr fontId="1"/>
  </si>
  <si>
    <t>せみが　なくのは、いつですか。</t>
    <phoneticPr fontId="1"/>
  </si>
  <si>
    <t>いつ　こおろぎが　なきますか。</t>
    <phoneticPr fontId="1"/>
  </si>
  <si>
    <t>なつは、すいかが　おいしいです。</t>
    <phoneticPr fontId="1"/>
  </si>
  <si>
    <t>あきは、りんごが　おいしいです。</t>
    <phoneticPr fontId="1"/>
  </si>
  <si>
    <t>りんごが　おいしいのは、いつですか。</t>
    <phoneticPr fontId="1"/>
  </si>
  <si>
    <t>いつ　すいかが　おいしいですか。</t>
    <phoneticPr fontId="1"/>
  </si>
  <si>
    <t>あきは、あかとんぼが　とんできます。</t>
    <phoneticPr fontId="1"/>
  </si>
  <si>
    <t>なつは、かが　とんできます。</t>
    <phoneticPr fontId="1"/>
  </si>
  <si>
    <t>あかとんぼは、いつ　とんできますか。</t>
    <phoneticPr fontId="1"/>
  </si>
  <si>
    <t>いつ　かが　とんできますか。</t>
    <phoneticPr fontId="1"/>
  </si>
  <si>
    <t>ふゆは　さむいので　すとーぶを　だします。</t>
    <phoneticPr fontId="1"/>
  </si>
  <si>
    <t>なつは　あついので　せんぷうきを　だします。</t>
    <phoneticPr fontId="1"/>
  </si>
  <si>
    <t>いつ　すとーぶを　だしますか。</t>
    <phoneticPr fontId="1"/>
  </si>
  <si>
    <t>せんぷうきは、いつ　だしますか。</t>
    <phoneticPr fontId="1"/>
  </si>
  <si>
    <t>ふゆは、ゆきが　ふるひが　あります。</t>
    <phoneticPr fontId="1"/>
  </si>
  <si>
    <t>なつは、ゆうだちが　くるひが　あります。</t>
    <phoneticPr fontId="1"/>
  </si>
  <si>
    <t>いつ　ゆきが　ふりますか。</t>
    <phoneticPr fontId="1"/>
  </si>
  <si>
    <t>ゆうだちが　くるのは、いつですか。</t>
    <phoneticPr fontId="1"/>
  </si>
  <si>
    <t>きょうは、　とびばこを　しました。</t>
    <phoneticPr fontId="1"/>
  </si>
  <si>
    <t>あさっては、マットを　します。</t>
    <phoneticPr fontId="1"/>
  </si>
  <si>
    <t>いつ　まっとを　しますか。</t>
    <phoneticPr fontId="1"/>
  </si>
  <si>
    <t>のーとは、あさって　かえします。</t>
    <phoneticPr fontId="1"/>
  </si>
  <si>
    <t>のーとは、いつ　かえしますか。</t>
    <phoneticPr fontId="1"/>
  </si>
  <si>
    <t>よる　かーてんを　しめます。</t>
    <phoneticPr fontId="1"/>
  </si>
  <si>
    <t>いつ、かーてんを　しめますか。</t>
    <phoneticPr fontId="1"/>
  </si>
  <si>
    <t>そこで　けしごむを　かいました。</t>
    <phoneticPr fontId="1"/>
  </si>
  <si>
    <t>そこで　ポップコーンを　たべました。</t>
    <phoneticPr fontId="1"/>
  </si>
  <si>
    <t>かぶとむしを　つかまえました。</t>
    <phoneticPr fontId="1"/>
  </si>
  <si>
    <t>そこで　かなへびも　つかまえました。</t>
    <phoneticPr fontId="1"/>
  </si>
  <si>
    <t>そして　ぶんぼうぐやさんで　けしごむを　かいました。</t>
    <phoneticPr fontId="1"/>
  </si>
  <si>
    <t>それから　ゆうびんきょくで　てがみを　だしました。</t>
    <phoneticPr fontId="1"/>
  </si>
  <si>
    <t>そして　りかしつで　たべました。</t>
    <phoneticPr fontId="1"/>
  </si>
  <si>
    <t>そして、りかしつで　じっけんを　しました。</t>
    <phoneticPr fontId="1"/>
  </si>
  <si>
    <t>それから　ともだちと　すべりだいで　あそびました。</t>
    <phoneticPr fontId="1"/>
  </si>
  <si>
    <t>それから　おじいさんの　いえに　ほんを　とどけました。</t>
    <phoneticPr fontId="1"/>
  </si>
  <si>
    <t>それから　さくひんを　しょくいんしつの　せんせいに　みせに　いきました。</t>
    <phoneticPr fontId="1"/>
  </si>
  <si>
    <t>ふゆは、おじいさんの　ところに　いきます。</t>
    <phoneticPr fontId="1"/>
  </si>
  <si>
    <t>やまには　しばかりに　いきます。</t>
    <phoneticPr fontId="1"/>
  </si>
  <si>
    <t>それから　えきに　いって　きっぷを　かいました。</t>
    <phoneticPr fontId="1"/>
  </si>
  <si>
    <t>それから　おじいさんのいえに　かえって　ねました。</t>
    <phoneticPr fontId="1"/>
  </si>
  <si>
    <t>おやつに　それを　たべました。</t>
    <phoneticPr fontId="1"/>
  </si>
  <si>
    <t>つくえの　うえに　コップが　あります。</t>
    <phoneticPr fontId="1"/>
  </si>
  <si>
    <t>じしんで　それが　おちて　われてしまいました。</t>
    <phoneticPr fontId="1"/>
  </si>
  <si>
    <t>とりが　みずうみに　とんで　きました。</t>
    <phoneticPr fontId="1"/>
  </si>
  <si>
    <t>そして　えさを　たべました。</t>
    <phoneticPr fontId="1"/>
  </si>
  <si>
    <t>なにが　えさを　たべましたか。</t>
    <phoneticPr fontId="1"/>
  </si>
  <si>
    <t>それは、とっても　おいしかったです。</t>
    <phoneticPr fontId="1"/>
  </si>
  <si>
    <t>なにが　おいしかったのですか。</t>
    <phoneticPr fontId="1"/>
  </si>
  <si>
    <t>ころころころがって　あなの　なかに　おちました。</t>
    <phoneticPr fontId="1"/>
  </si>
  <si>
    <t>なにが　あなの　なかに　おちましたか。</t>
    <phoneticPr fontId="1"/>
  </si>
  <si>
    <t>うしが　きゅうに　おきあがりました。</t>
    <phoneticPr fontId="1"/>
  </si>
  <si>
    <t>なにが　くさを　たべはじめましたか。</t>
    <phoneticPr fontId="1"/>
  </si>
  <si>
    <t>みごとに　ごーるに　はいりました。</t>
    <phoneticPr fontId="1"/>
  </si>
  <si>
    <t>なにが　ごーるに　はいりましたか。</t>
    <phoneticPr fontId="1"/>
  </si>
  <si>
    <t>それを　さらだに　いれました。</t>
    <phoneticPr fontId="1"/>
  </si>
  <si>
    <t>うんどうじょうに　はっぱが　おちていました。</t>
    <phoneticPr fontId="1"/>
  </si>
  <si>
    <t>たぬきが　それを　あたまに　のせて　おどっています。</t>
    <phoneticPr fontId="1"/>
  </si>
  <si>
    <t>たぬきは　あたまに　なにを　のせて　いますか。</t>
    <phoneticPr fontId="1"/>
  </si>
  <si>
    <t>すいかが　ごろごろ　ころがって　いきました。</t>
    <phoneticPr fontId="1"/>
  </si>
  <si>
    <t>かべに　ぶつかって　われて　しまいました。</t>
    <phoneticPr fontId="1"/>
  </si>
  <si>
    <t>なにに　てがみが　はさんで　ありましたか。</t>
    <phoneticPr fontId="1"/>
  </si>
  <si>
    <t>そこには、てがみが　はさんで　ありました。</t>
    <phoneticPr fontId="1"/>
  </si>
  <si>
    <t>すぐに　なまえを　かきました。</t>
    <phoneticPr fontId="1"/>
  </si>
  <si>
    <t>それが　たまごを　うみました。</t>
    <phoneticPr fontId="1"/>
  </si>
  <si>
    <t>なにが　たまごを　うみましたか。</t>
    <phoneticPr fontId="1"/>
  </si>
  <si>
    <t>なにが　たまごを　うみましたか。</t>
    <phoneticPr fontId="1"/>
  </si>
  <si>
    <t>みんなは、なにを　ききましたか。</t>
    <phoneticPr fontId="1"/>
  </si>
  <si>
    <t>みんなは、それを　ききました。</t>
    <phoneticPr fontId="1"/>
  </si>
  <si>
    <t>れいぞうこに　アイスが　はいっています。</t>
    <phoneticPr fontId="1"/>
  </si>
  <si>
    <t>あそびから　かえってきたら　それを　たべます。</t>
    <phoneticPr fontId="1"/>
  </si>
  <si>
    <t>あそびから　かえってきたら　なにを　たべますか。</t>
    <phoneticPr fontId="1"/>
  </si>
  <si>
    <t>そのあとで　りんごを　たべました。</t>
    <phoneticPr fontId="1"/>
  </si>
  <si>
    <t>それが　おわったら　おふろに　はいります。</t>
    <phoneticPr fontId="1"/>
  </si>
  <si>
    <t>それが　おわったら　てれびを　みます。</t>
    <phoneticPr fontId="1"/>
  </si>
  <si>
    <t>それには、かたつむりの　えが　かいてあります。</t>
    <phoneticPr fontId="1"/>
  </si>
  <si>
    <t>なにに　かたつむりの　えが　かいてますか。</t>
    <phoneticPr fontId="1"/>
  </si>
  <si>
    <t>それを　むしかごに　いれました。</t>
    <phoneticPr fontId="1"/>
  </si>
  <si>
    <t>それを　にわに　うえました。</t>
    <phoneticPr fontId="1"/>
  </si>
  <si>
    <t>それに　りんごを　のせました。</t>
    <phoneticPr fontId="1"/>
  </si>
  <si>
    <t>そこに　ぼうを　さしました。</t>
    <phoneticPr fontId="1"/>
  </si>
  <si>
    <t>ぎゅうにゅうが　ゆかに　こぼれました。</t>
    <phoneticPr fontId="1"/>
  </si>
  <si>
    <t>きょうは　それを　つんで　あそびました。</t>
    <phoneticPr fontId="1"/>
  </si>
  <si>
    <t>おばあさんに　みかんを　もらいました。</t>
    <phoneticPr fontId="1"/>
  </si>
  <si>
    <t>コップの　なかに　みずが　はいっています。</t>
    <phoneticPr fontId="1"/>
  </si>
  <si>
    <t>つくえの　うえには、なにが　ありますか。</t>
    <phoneticPr fontId="1"/>
  </si>
  <si>
    <t>コップの　なかに　なにが　はいっていますか。</t>
    <phoneticPr fontId="1"/>
  </si>
  <si>
    <t>みずうみに　なにが　とんで　きましたか。</t>
    <phoneticPr fontId="1"/>
  </si>
  <si>
    <t>とりは、なにを　たべましたか。</t>
    <phoneticPr fontId="1"/>
  </si>
  <si>
    <t>ぞうきんで　ふきました。</t>
    <phoneticPr fontId="1"/>
  </si>
  <si>
    <t>なにで　ふきましたか。</t>
    <phoneticPr fontId="1"/>
  </si>
  <si>
    <t>つよいかぜが　ふいて　かさが　とばされました。</t>
    <phoneticPr fontId="1"/>
  </si>
  <si>
    <t>なにを　さして　いましたか。</t>
    <phoneticPr fontId="1"/>
  </si>
  <si>
    <t>なにが　ふいて　きましたか。</t>
    <phoneticPr fontId="1"/>
  </si>
  <si>
    <t>うんどうじょうに　なにが　おちていましたか。</t>
    <phoneticPr fontId="1"/>
  </si>
  <si>
    <t>たぬきが　それを　あたまに　のせて　おどりました。</t>
    <phoneticPr fontId="1"/>
  </si>
  <si>
    <t>たぬきは　なにを　しましたか。</t>
    <phoneticPr fontId="1"/>
  </si>
  <si>
    <t>なにが　ころがりましたか。</t>
    <phoneticPr fontId="1"/>
  </si>
  <si>
    <t>なにに　ぶつかりましたか。</t>
    <phoneticPr fontId="1"/>
  </si>
  <si>
    <t>ほんに　なにが　はさんで　ありましたか。</t>
    <phoneticPr fontId="1"/>
  </si>
  <si>
    <t>めだかは、なにを　うみましたか。</t>
    <phoneticPr fontId="1"/>
  </si>
  <si>
    <t>みんなは、なにを　しましたか。</t>
    <phoneticPr fontId="1"/>
  </si>
  <si>
    <t>おさらに　いれて　たべます。</t>
    <phoneticPr fontId="1"/>
  </si>
  <si>
    <t>れいぞうこに　なにが　はいっていますか。</t>
    <phoneticPr fontId="1"/>
  </si>
  <si>
    <t>アイスを　なにに　いれますか。</t>
    <phoneticPr fontId="1"/>
  </si>
  <si>
    <t>こんびにに　ぱんを　かいに　いきました。</t>
    <phoneticPr fontId="1"/>
  </si>
  <si>
    <t>じゆうちょうに　しました。</t>
    <phoneticPr fontId="1"/>
  </si>
  <si>
    <t>かいてある　かさを　さしました。</t>
    <phoneticPr fontId="1"/>
  </si>
  <si>
    <t>むしかごに　いれました。</t>
    <phoneticPr fontId="1"/>
  </si>
  <si>
    <t>それを　にわに　うえて　つちを　かぶせました。</t>
    <phoneticPr fontId="1"/>
  </si>
  <si>
    <t>つみきで　はしを　つくりました。</t>
    <phoneticPr fontId="1"/>
  </si>
  <si>
    <t>にわに　きいろいはなが　さいていました。</t>
    <phoneticPr fontId="1"/>
  </si>
  <si>
    <t>どんな　はなが　さいていましたか。</t>
    <phoneticPr fontId="1"/>
  </si>
  <si>
    <t>はたけに　おおきな　だいこんが　いっぱいできました。</t>
    <phoneticPr fontId="1"/>
  </si>
  <si>
    <t>どんな　だいこんが　できましたか。</t>
    <phoneticPr fontId="1"/>
  </si>
  <si>
    <t>なつは、どんなひが　つづきますか。</t>
    <phoneticPr fontId="1"/>
  </si>
  <si>
    <t>なつは、あついひが　つづくので　プールが　たのしい。</t>
    <phoneticPr fontId="1"/>
  </si>
  <si>
    <t>にわで　かわいい　こねこが　ないて　います。</t>
    <phoneticPr fontId="1"/>
  </si>
  <si>
    <t>どんな　こねこが　ないて　いますか。</t>
    <phoneticPr fontId="1"/>
  </si>
  <si>
    <t>えんがわに　すわっていると　あたたかい　ひが　さして　きました。</t>
    <phoneticPr fontId="1"/>
  </si>
  <si>
    <t>しばらくすると　せなかが　ぽかぽかして　きました。</t>
    <phoneticPr fontId="1"/>
  </si>
  <si>
    <t>どんな　ひが　さして　きましたか。</t>
    <phoneticPr fontId="1"/>
  </si>
  <si>
    <t>ねこの　せなかを　そっと　さわりました。</t>
    <phoneticPr fontId="1"/>
  </si>
  <si>
    <t>ねこは、しっぽを　ぴんと　のばしました。</t>
    <phoneticPr fontId="1"/>
  </si>
  <si>
    <t>どのように　さわりましたか。</t>
    <phoneticPr fontId="1"/>
  </si>
  <si>
    <t>うんどうじょうに　きんいろの　はっぱが　おちていました。</t>
    <phoneticPr fontId="1"/>
  </si>
  <si>
    <t>さんかくの　すいかが　ごろごろ　ころがって　いきました。</t>
    <phoneticPr fontId="1"/>
  </si>
  <si>
    <t>どんな　すいかが　ころがって　いきましたか。</t>
    <phoneticPr fontId="1"/>
  </si>
  <si>
    <t>どんな　はっぱが　おちていましたか。</t>
    <phoneticPr fontId="1"/>
  </si>
  <si>
    <t>れいぞうこに　あたらしい　アイスが　はいっています。</t>
    <phoneticPr fontId="1"/>
  </si>
  <si>
    <t>どんな　アイスが　はいっていますか。</t>
    <phoneticPr fontId="1"/>
  </si>
  <si>
    <t>いつの　たいいくで　とびばこを　しましたか。</t>
    <phoneticPr fontId="1"/>
  </si>
  <si>
    <t>ちいさな　むしかごに　いれました。</t>
    <phoneticPr fontId="1"/>
  </si>
  <si>
    <t>それに　みどりの　りんごを　のせました。</t>
    <phoneticPr fontId="1"/>
  </si>
  <si>
    <t>あったかい　ぎゅうにゅうが　ゆかに　こぼれました。</t>
    <phoneticPr fontId="1"/>
  </si>
  <si>
    <t>どんな　ぎゅうにゅうが　こぼれましたか。</t>
    <phoneticPr fontId="1"/>
  </si>
  <si>
    <t>にわで　かわいい　こねこが　おおきな　こえで　ないて　います。</t>
    <phoneticPr fontId="1"/>
  </si>
  <si>
    <t>どんな　こえで　ないて　いますか。</t>
    <phoneticPr fontId="1"/>
  </si>
  <si>
    <t>おむすびは、ころころ　ころがり　ました。</t>
    <phoneticPr fontId="1"/>
  </si>
  <si>
    <t>おむすびは、どのように　ころがりましたか。</t>
    <phoneticPr fontId="1"/>
  </si>
  <si>
    <t>はちみつの　はいった　びんが　ばたんと　たおれました。</t>
    <phoneticPr fontId="1"/>
  </si>
  <si>
    <t>はちみつが　とろ～りと　こぼれました。</t>
    <phoneticPr fontId="1"/>
  </si>
  <si>
    <t>びんが　どのように　たおれましたか。</t>
    <phoneticPr fontId="1"/>
  </si>
  <si>
    <t>はちみつは、どのように　こぼれましたか。</t>
    <phoneticPr fontId="1"/>
  </si>
  <si>
    <t>かぜが　びゅうびゅうと　ふいて　かさが　とばされました。</t>
    <phoneticPr fontId="1"/>
  </si>
  <si>
    <t>かぜは、どのように　ふいてきましたか。</t>
    <phoneticPr fontId="1"/>
  </si>
  <si>
    <t>すごく　おいしくて　にっこり　わらいました。</t>
    <phoneticPr fontId="1"/>
  </si>
  <si>
    <t>それを　あたまに　のせて　おどりました。</t>
    <phoneticPr fontId="1"/>
  </si>
  <si>
    <t>たぬきは、どんな　はっぱを　あたまに　のせましたか。</t>
    <phoneticPr fontId="1"/>
  </si>
  <si>
    <t>たぬきは、はっぱを　のせて　どうしましたか。</t>
    <phoneticPr fontId="1"/>
  </si>
  <si>
    <t>おおきな　すいかが　ごろごろ　ころがって　いきました。</t>
    <phoneticPr fontId="1"/>
  </si>
  <si>
    <t>ていねいな　じで　なまえを　かきました。</t>
    <phoneticPr fontId="1"/>
  </si>
  <si>
    <t>めだかは、たのしそうに　およいでいます。</t>
    <phoneticPr fontId="1"/>
  </si>
  <si>
    <t>めだかは、どのように　およいでいますか。</t>
    <phoneticPr fontId="1"/>
  </si>
  <si>
    <t>みんなは、うれしそうに　ききました。</t>
    <phoneticPr fontId="1"/>
  </si>
  <si>
    <t>みんなは、どのように　ききましたか。</t>
    <phoneticPr fontId="1"/>
  </si>
  <si>
    <t>せなかは、どうなって　きましたか。</t>
    <phoneticPr fontId="1"/>
  </si>
  <si>
    <t>ねこは、しっぽを　どのように　のばしましたか。</t>
    <phoneticPr fontId="1"/>
  </si>
  <si>
    <t>せんせいは、どのように　わらいましたか。</t>
    <phoneticPr fontId="1"/>
  </si>
  <si>
    <t>かべに　ぶつかって　まっぷたつに　われて　しまいました。</t>
    <phoneticPr fontId="1"/>
  </si>
  <si>
    <t>かべに　ぶつかって　どうなりましたか。</t>
    <phoneticPr fontId="1"/>
  </si>
  <si>
    <t>いそいで　ほんを　かりました。</t>
    <phoneticPr fontId="1"/>
  </si>
  <si>
    <t>れいぞうこの　つめたい　ジュースを　のみました。</t>
    <phoneticPr fontId="1"/>
  </si>
  <si>
    <t>からからに　かわいていた　のどが　すっきりしました。</t>
    <phoneticPr fontId="1"/>
  </si>
  <si>
    <t>どんな　ジュースを　のみましたか。</t>
    <phoneticPr fontId="1"/>
  </si>
  <si>
    <t>のどは、どうなりましたか。</t>
    <phoneticPr fontId="1"/>
  </si>
  <si>
    <t>そして、ちいさな　ぞうに　あいさつを　しました。</t>
    <phoneticPr fontId="1"/>
  </si>
  <si>
    <t>どんな　ありが　あるいて　いました。</t>
    <phoneticPr fontId="1"/>
  </si>
  <si>
    <t>おおきな　ありが　あるいて　いました。</t>
    <phoneticPr fontId="1"/>
  </si>
  <si>
    <t>どんな　ぞうに　あいさつを　しましたか。</t>
    <phoneticPr fontId="1"/>
  </si>
  <si>
    <t>こんびにに　あおい　えんぴつを　かいに　いきました。</t>
    <phoneticPr fontId="1"/>
  </si>
  <si>
    <t>そとにでると　つめたい　かぜが　ふいてきました。</t>
    <phoneticPr fontId="1"/>
  </si>
  <si>
    <t>すこし　すると　せなかが　ぞくぞく　してきました。</t>
    <phoneticPr fontId="1"/>
  </si>
  <si>
    <t>どんな　かぜが　ふいてきましたか。</t>
    <phoneticPr fontId="1"/>
  </si>
  <si>
    <t>せなかが　どうなりましたか。</t>
    <phoneticPr fontId="1"/>
  </si>
  <si>
    <t>とうめいな　かさを　さして　おおあめのなか　でかけました。</t>
    <phoneticPr fontId="1"/>
  </si>
  <si>
    <t>それを　にわに　うえると　ちいさな　めが　でてきました。</t>
    <phoneticPr fontId="1"/>
  </si>
  <si>
    <t>にわに　うえると　どんな　めが　でてきましたか。</t>
    <phoneticPr fontId="1"/>
  </si>
  <si>
    <t>あたらし　ぎゅうにゅうが　ゆかに　いっぱい　こぼれました。</t>
    <phoneticPr fontId="1"/>
  </si>
  <si>
    <t>どんな　ぞうきんで　ふきましたか。</t>
    <phoneticPr fontId="1"/>
  </si>
  <si>
    <t>こいは、どのように　およいでいましたか。</t>
    <phoneticPr fontId="1"/>
  </si>
  <si>
    <t>にわに　はなが　さいていました。</t>
    <phoneticPr fontId="1"/>
  </si>
  <si>
    <t>それは、きいろです。</t>
    <phoneticPr fontId="1"/>
  </si>
  <si>
    <t>はたけに　だいこんが　いっぱいできました。</t>
    <phoneticPr fontId="1"/>
  </si>
  <si>
    <t>それは、おきいです。</t>
    <phoneticPr fontId="1"/>
  </si>
  <si>
    <t>それは、しろくて　かわいいです。</t>
    <phoneticPr fontId="1"/>
  </si>
  <si>
    <t>おおきな　はこの　なかで　こねこが　ないて　います。</t>
    <phoneticPr fontId="1"/>
  </si>
  <si>
    <t>それは、かわいい　です。</t>
    <phoneticPr fontId="1"/>
  </si>
  <si>
    <t>それは、ころころと　ころがって　いきました。</t>
    <phoneticPr fontId="1"/>
  </si>
  <si>
    <t>おむすびは、どうなりましたか</t>
    <phoneticPr fontId="1"/>
  </si>
  <si>
    <t>たいせつな　みずが　こぼれました。</t>
    <phoneticPr fontId="1"/>
  </si>
  <si>
    <t>どうした　みずですか。</t>
    <phoneticPr fontId="1"/>
  </si>
  <si>
    <t>それは、かみさまに　もらいました。</t>
    <phoneticPr fontId="1"/>
  </si>
  <si>
    <t>それは、おじいさんに　かってもらった　ものです。</t>
    <phoneticPr fontId="1"/>
  </si>
  <si>
    <t>それは、あかくて　あまい　です。</t>
    <phoneticPr fontId="1"/>
  </si>
  <si>
    <t>たぬきは、はっぱを　どうしましたか。</t>
    <phoneticPr fontId="1"/>
  </si>
  <si>
    <t>まるい　すいかが　たくさん　とれました。</t>
    <phoneticPr fontId="1"/>
  </si>
  <si>
    <t>それが　ごろごろ　ころがりました。</t>
    <phoneticPr fontId="1"/>
  </si>
  <si>
    <t>どのように　ころがりましたか。</t>
    <phoneticPr fontId="1"/>
  </si>
  <si>
    <t>それを　おみやげに　しました。</t>
    <phoneticPr fontId="1"/>
  </si>
  <si>
    <t>それは、しましま　もようです。</t>
    <phoneticPr fontId="1"/>
  </si>
  <si>
    <t>それは、すごく　からいです。</t>
    <phoneticPr fontId="1"/>
  </si>
  <si>
    <t>みんなは、どんな　はなしを　ききましたか。</t>
    <phoneticPr fontId="1"/>
  </si>
  <si>
    <t>それは、つめたい　です。</t>
    <phoneticPr fontId="1"/>
  </si>
  <si>
    <t>れいぞうこに　どんな　アイスが　はいっていますか。</t>
    <phoneticPr fontId="1"/>
  </si>
  <si>
    <t>それは、すごく　あまかったです。</t>
    <phoneticPr fontId="1"/>
  </si>
  <si>
    <t>それは、すごく　ながいです。</t>
    <phoneticPr fontId="1"/>
  </si>
  <si>
    <t>それは、おじいさんに　もらいました。</t>
    <phoneticPr fontId="1"/>
  </si>
  <si>
    <t>それは、おおきいです。</t>
    <phoneticPr fontId="1"/>
  </si>
  <si>
    <t>こんびにに　めろんぱんを　かいに　いきました。</t>
    <phoneticPr fontId="1"/>
  </si>
  <si>
    <t>それは、めが　おおきいです。</t>
    <phoneticPr fontId="1"/>
  </si>
  <si>
    <t>それには、かたつむりが　はしっている　えが　かいて　あります。</t>
    <phoneticPr fontId="1"/>
  </si>
  <si>
    <t>そして　むしかごに　いれました。</t>
    <phoneticPr fontId="1"/>
  </si>
  <si>
    <t>それを　がっこうの　にわに　うえて　つちを　かぶせました。</t>
    <phoneticPr fontId="1"/>
  </si>
  <si>
    <t>それに　おおきな　おさらです。</t>
    <phoneticPr fontId="1"/>
  </si>
  <si>
    <t>それは、おおきくて　ふかいです。</t>
    <phoneticPr fontId="1"/>
  </si>
  <si>
    <t>あかいろの　じゅーすが　ゆかに　いっぱい　こぼれました。</t>
    <phoneticPr fontId="1"/>
  </si>
  <si>
    <t>それで　ながい　はしを　つくりました。</t>
    <phoneticPr fontId="1"/>
  </si>
  <si>
    <t>どんな</t>
  </si>
  <si>
    <t>だれ・いつ・どこ・なに・どんな</t>
    <phoneticPr fontId="1"/>
  </si>
  <si>
    <t>1.2.3</t>
    <phoneticPr fontId="1"/>
  </si>
  <si>
    <t>level</t>
    <phoneticPr fontId="1"/>
  </si>
  <si>
    <t>たぬきは、にじいろの　はっぱを　あたまに　のせました。</t>
    <phoneticPr fontId="1"/>
  </si>
  <si>
    <t>問題種類：「だれ、いつ、どこ、なに、どんな」から選んでください。
Level：「1,2,3」から選んでください。</t>
    <rPh sb="0" eb="2">
      <t>モンダイ</t>
    </rPh>
    <rPh sb="2" eb="4">
      <t>シュルイ</t>
    </rPh>
    <rPh sb="24" eb="25">
      <t>エラ</t>
    </rPh>
    <rPh sb="48" eb="49">
      <t>エラ</t>
    </rPh>
    <phoneticPr fontId="1"/>
  </si>
  <si>
    <t>だれ</t>
  </si>
  <si>
    <t>いつ</t>
  </si>
  <si>
    <t>どこ</t>
  </si>
  <si>
    <t>なに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</si>
</sst>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S教科書体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26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7" fillId="0" borderId="5" xfId="0" applyFont="1" applyBorder="1" applyAlignment="1">
      <alignment vertical="top" textRotation="255" wrapText="1"/>
    </xf>
    <xf numFmtId="0" fontId="7" fillId="0" borderId="1" xfId="0" applyFont="1" applyBorder="1" applyAlignment="1">
      <alignment vertical="top" textRotation="255" wrapText="1"/>
    </xf>
    <xf numFmtId="0" fontId="8" fillId="0" borderId="5" xfId="0" applyFont="1" applyBorder="1" applyAlignment="1">
      <alignment horizontal="right" vertical="top" textRotation="255" wrapText="1"/>
    </xf>
    <xf numFmtId="0" fontId="8" fillId="0" borderId="1" xfId="0" applyFont="1" applyBorder="1" applyAlignment="1">
      <alignment horizontal="right" vertical="top" textRotation="255" wrapText="1"/>
    </xf>
    <xf numFmtId="0" fontId="2" fillId="0" borderId="4" xfId="0" applyFont="1" applyBorder="1" applyAlignment="1">
      <alignment textRotation="255"/>
    </xf>
    <xf numFmtId="0" fontId="6" fillId="0" borderId="2" xfId="0" applyFont="1" applyBorder="1" applyAlignment="1">
      <alignment horizontal="right" vertical="top" textRotation="255" wrapText="1"/>
    </xf>
    <xf numFmtId="0" fontId="6" fillId="0" borderId="6" xfId="0" applyFont="1" applyBorder="1" applyAlignment="1">
      <alignment horizontal="right" vertical="top" textRotation="255" wrapText="1"/>
    </xf>
    <xf numFmtId="0" fontId="5" fillId="0" borderId="3" xfId="0" applyFont="1" applyBorder="1" applyAlignment="1">
      <alignment horizontal="right" vertical="top" textRotation="255" wrapText="1"/>
    </xf>
    <xf numFmtId="0" fontId="8" fillId="0" borderId="7" xfId="0" applyFont="1" applyBorder="1" applyAlignment="1">
      <alignment horizontal="right" vertical="top" textRotation="255" wrapText="1"/>
    </xf>
    <xf numFmtId="0" fontId="5" fillId="0" borderId="7" xfId="0" applyFont="1" applyBorder="1" applyAlignment="1">
      <alignment horizontal="right" vertical="top" textRotation="255" wrapText="1"/>
    </xf>
    <xf numFmtId="0" fontId="5" fillId="0" borderId="8" xfId="0" applyFont="1" applyBorder="1" applyAlignment="1">
      <alignment horizontal="right" vertical="top" textRotation="255" wrapText="1"/>
    </xf>
    <xf numFmtId="0" fontId="6" fillId="0" borderId="3" xfId="0" applyFont="1" applyBorder="1" applyAlignment="1">
      <alignment horizontal="right" vertical="top" textRotation="255" wrapText="1"/>
    </xf>
    <xf numFmtId="0" fontId="8" fillId="0" borderId="8" xfId="0" applyFont="1" applyBorder="1" applyAlignment="1">
      <alignment horizontal="right" vertical="top" textRotation="255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83344</xdr:colOff>
      <xdr:row>1</xdr:row>
      <xdr:rowOff>214311</xdr:rowOff>
    </xdr:from>
    <xdr:to>
      <xdr:col>31</xdr:col>
      <xdr:colOff>654844</xdr:colOff>
      <xdr:row>3</xdr:row>
      <xdr:rowOff>23811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68D073AE-CEA6-4FB5-B365-201D2AA6C123}"/>
            </a:ext>
          </a:extLst>
        </xdr:cNvPr>
        <xdr:cNvSpPr/>
      </xdr:nvSpPr>
      <xdr:spPr>
        <a:xfrm>
          <a:off x="10417969" y="440530"/>
          <a:ext cx="571500" cy="32146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"/>
  <sheetViews>
    <sheetView showGridLines="0" showRowColHeaders="0" tabSelected="1" zoomScale="80" zoomScaleNormal="80" workbookViewId="0">
      <selection activeCell="A3" sqref="A3:D3"/>
    </sheetView>
  </sheetViews>
  <sheetFormatPr defaultRowHeight="13.5" x14ac:dyDescent="0.15"/>
  <cols>
    <col min="1" max="31" width="4.375" customWidth="1"/>
    <col min="33" max="33" width="67.875" customWidth="1"/>
  </cols>
  <sheetData>
    <row r="1" spans="1:33" ht="18" customHeight="1" x14ac:dyDescent="0.15">
      <c r="A1" s="25" t="s">
        <v>5</v>
      </c>
      <c r="B1" s="26"/>
      <c r="C1" s="26"/>
      <c r="D1" s="26"/>
      <c r="E1" s="2" t="s">
        <v>756</v>
      </c>
      <c r="F1" s="29" t="s">
        <v>5</v>
      </c>
      <c r="G1" s="29"/>
      <c r="H1" s="29"/>
      <c r="I1" s="30"/>
      <c r="J1" s="3" t="s">
        <v>756</v>
      </c>
      <c r="K1" s="30" t="s">
        <v>5</v>
      </c>
      <c r="L1" s="37"/>
      <c r="M1" s="37"/>
      <c r="N1" s="37"/>
      <c r="O1" s="2" t="s">
        <v>756</v>
      </c>
      <c r="P1" s="26" t="s">
        <v>5</v>
      </c>
      <c r="Q1" s="26"/>
      <c r="R1" s="26"/>
      <c r="S1" s="26"/>
      <c r="T1" s="2" t="s">
        <v>756</v>
      </c>
      <c r="U1" s="29" t="s">
        <v>5</v>
      </c>
      <c r="V1" s="29"/>
      <c r="W1" s="29"/>
      <c r="X1" s="29"/>
      <c r="Y1" s="4" t="s">
        <v>756</v>
      </c>
      <c r="Z1" s="37" t="s">
        <v>5</v>
      </c>
      <c r="AA1" s="37"/>
      <c r="AB1" s="37"/>
      <c r="AC1" s="37"/>
      <c r="AD1" s="2" t="s">
        <v>756</v>
      </c>
      <c r="AG1" s="39" t="s">
        <v>758</v>
      </c>
    </row>
    <row r="2" spans="1:33" ht="18" customHeight="1" thickBot="1" x14ac:dyDescent="0.2">
      <c r="A2" s="27" t="s">
        <v>754</v>
      </c>
      <c r="B2" s="28"/>
      <c r="C2" s="28"/>
      <c r="D2" s="28"/>
      <c r="E2" s="6" t="s">
        <v>755</v>
      </c>
      <c r="F2" s="31" t="s">
        <v>754</v>
      </c>
      <c r="G2" s="31"/>
      <c r="H2" s="31"/>
      <c r="I2" s="32"/>
      <c r="J2" s="5" t="s">
        <v>755</v>
      </c>
      <c r="K2" s="32" t="s">
        <v>754</v>
      </c>
      <c r="L2" s="38"/>
      <c r="M2" s="38"/>
      <c r="N2" s="38"/>
      <c r="O2" s="6" t="s">
        <v>755</v>
      </c>
      <c r="P2" s="28" t="s">
        <v>754</v>
      </c>
      <c r="Q2" s="28"/>
      <c r="R2" s="28"/>
      <c r="S2" s="28"/>
      <c r="T2" s="6" t="s">
        <v>755</v>
      </c>
      <c r="U2" s="31" t="s">
        <v>754</v>
      </c>
      <c r="V2" s="31"/>
      <c r="W2" s="31"/>
      <c r="X2" s="31"/>
      <c r="Y2" s="7" t="s">
        <v>755</v>
      </c>
      <c r="Z2" s="38" t="s">
        <v>754</v>
      </c>
      <c r="AA2" s="38"/>
      <c r="AB2" s="38"/>
      <c r="AC2" s="38"/>
      <c r="AD2" s="6" t="s">
        <v>755</v>
      </c>
      <c r="AG2" s="40"/>
    </row>
    <row r="3" spans="1:33" ht="22.5" customHeight="1" thickBot="1" x14ac:dyDescent="0.2">
      <c r="A3" s="33" t="s">
        <v>753</v>
      </c>
      <c r="B3" s="34"/>
      <c r="C3" s="34"/>
      <c r="D3" s="34"/>
      <c r="E3" s="9">
        <v>3</v>
      </c>
      <c r="F3" s="35" t="s">
        <v>753</v>
      </c>
      <c r="G3" s="35"/>
      <c r="H3" s="35"/>
      <c r="I3" s="36"/>
      <c r="J3" s="8">
        <v>3</v>
      </c>
      <c r="K3" s="36" t="s">
        <v>762</v>
      </c>
      <c r="L3" s="41"/>
      <c r="M3" s="41"/>
      <c r="N3" s="41"/>
      <c r="O3" s="9">
        <v>2</v>
      </c>
      <c r="P3" s="34" t="s">
        <v>761</v>
      </c>
      <c r="Q3" s="34"/>
      <c r="R3" s="34"/>
      <c r="S3" s="34"/>
      <c r="T3" s="9">
        <v>2</v>
      </c>
      <c r="U3" s="35" t="s">
        <v>760</v>
      </c>
      <c r="V3" s="35"/>
      <c r="W3" s="35"/>
      <c r="X3" s="35"/>
      <c r="Y3" s="10">
        <v>1</v>
      </c>
      <c r="Z3" s="41" t="s">
        <v>759</v>
      </c>
      <c r="AA3" s="41"/>
      <c r="AB3" s="41"/>
      <c r="AC3" s="41"/>
      <c r="AD3" s="9">
        <v>1</v>
      </c>
      <c r="AG3" s="40"/>
    </row>
    <row r="4" spans="1:33" ht="18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3" ht="333.75" customHeight="1" x14ac:dyDescent="0.15">
      <c r="A5" s="17" t="str">
        <f ca="1">VLOOKUP(6,INDIRECT(A3&amp;E3),2,0)</f>
        <v>ひかりさんが　すてきな　ほんを　みつけました。いそいで　ほんを　かりました。</v>
      </c>
      <c r="B5" s="18"/>
      <c r="C5" s="18"/>
      <c r="D5" s="18"/>
      <c r="E5" s="23"/>
      <c r="F5" s="17" t="str">
        <f ca="1">VLOOKUP(5,INDIRECT(F3&amp;J3),2,0)</f>
        <v>はちみつの　はいった　びんが　ばたんと　たおれました。はちみつが　とろ～りと　こぼれました。</v>
      </c>
      <c r="G5" s="18"/>
      <c r="H5" s="18"/>
      <c r="I5" s="18"/>
      <c r="J5" s="23"/>
      <c r="K5" s="17" t="str">
        <f ca="1">VLOOKUP(4,INDIRECT(K3&amp;O3),2,0)</f>
        <v>さくらさんは　めだかを　そだてて　います。それが　たまごを　うみました。</v>
      </c>
      <c r="L5" s="18"/>
      <c r="M5" s="18"/>
      <c r="N5" s="18"/>
      <c r="O5" s="19"/>
      <c r="P5" s="17" t="str">
        <f ca="1">VLOOKUP(3,INDIRECT(P3&amp;T3),2,0)</f>
        <v>そうまくんは、えきに　いきました。そこで　きっぷを　かいました。</v>
      </c>
      <c r="Q5" s="18"/>
      <c r="R5" s="18"/>
      <c r="S5" s="18"/>
      <c r="T5" s="19"/>
      <c r="U5" s="17" t="str">
        <f ca="1">VLOOKUP(2,INDIRECT(U3&amp;Y3),2,0)</f>
        <v>おととい　いぬが　うまれました。</v>
      </c>
      <c r="V5" s="18"/>
      <c r="W5" s="18"/>
      <c r="X5" s="18"/>
      <c r="Y5" s="19"/>
      <c r="Z5" s="17" t="str">
        <f ca="1">VLOOKUP(1,INDIRECT(Z3&amp;AD3),2,0)</f>
        <v>こはるさんが　あなを　ほりました。</v>
      </c>
      <c r="AA5" s="18"/>
      <c r="AB5" s="18"/>
      <c r="AC5" s="18"/>
      <c r="AD5" s="19"/>
      <c r="AE5" s="16" t="s">
        <v>4</v>
      </c>
    </row>
    <row r="6" spans="1:33" ht="228" customHeight="1" x14ac:dyDescent="0.15">
      <c r="A6" s="12"/>
      <c r="B6" s="13"/>
      <c r="C6" s="20" t="str">
        <f ca="1">VLOOKUP(6,INDIRECT(A3&amp;E3),3,0)</f>
        <v>ひかりさんは　どのように　ほんを　かりましたか。</v>
      </c>
      <c r="D6" s="20"/>
      <c r="E6" s="24"/>
      <c r="F6" s="14"/>
      <c r="G6" s="15"/>
      <c r="H6" s="20" t="str">
        <f ca="1">VLOOKUP(5,INDIRECT(F3&amp;J3),3,0)</f>
        <v>はちみつは、どのように　こぼれましたか。</v>
      </c>
      <c r="I6" s="21"/>
      <c r="J6" s="22"/>
      <c r="K6" s="15"/>
      <c r="L6" s="15"/>
      <c r="M6" s="20" t="str">
        <f ca="1">VLOOKUP(4,INDIRECT(K3&amp;O3),3,0)</f>
        <v>なにが　たまごを　うみましたか。</v>
      </c>
      <c r="N6" s="21"/>
      <c r="O6" s="22"/>
      <c r="P6" s="15"/>
      <c r="Q6" s="15"/>
      <c r="R6" s="20" t="str">
        <f ca="1">VLOOKUP(3,INDIRECT(P3&amp;T3),3,0)</f>
        <v>そうまくんは、どこで　きっぷを　かいましたか。</v>
      </c>
      <c r="S6" s="21"/>
      <c r="T6" s="22"/>
      <c r="U6" s="15"/>
      <c r="V6" s="15"/>
      <c r="W6" s="20" t="str">
        <f ca="1">VLOOKUP(2,INDIRECT(U3&amp;Y3),3,0)</f>
        <v>いつ　いぬが　うまれましたか。</v>
      </c>
      <c r="X6" s="21"/>
      <c r="Y6" s="22"/>
      <c r="Z6" s="15"/>
      <c r="AA6" s="15"/>
      <c r="AB6" s="20" t="str">
        <f ca="1">VLOOKUP(1,INDIRECT(Z3&amp;AD3),3,0)</f>
        <v>だれが　あなを　ほりましたか。</v>
      </c>
      <c r="AC6" s="21"/>
      <c r="AD6" s="22"/>
      <c r="AE6" s="16"/>
    </row>
  </sheetData>
  <sheetProtection sheet="1" objects="1" scenarios="1" formatCells="0" selectLockedCells="1"/>
  <mergeCells count="32">
    <mergeCell ref="K1:N1"/>
    <mergeCell ref="K2:N2"/>
    <mergeCell ref="AG1:AG3"/>
    <mergeCell ref="P1:S1"/>
    <mergeCell ref="P2:S2"/>
    <mergeCell ref="U1:X1"/>
    <mergeCell ref="U2:X2"/>
    <mergeCell ref="Z1:AC1"/>
    <mergeCell ref="Z2:AC2"/>
    <mergeCell ref="Z3:AC3"/>
    <mergeCell ref="K3:N3"/>
    <mergeCell ref="P3:S3"/>
    <mergeCell ref="U3:X3"/>
    <mergeCell ref="A5:E5"/>
    <mergeCell ref="F5:J5"/>
    <mergeCell ref="H6:J6"/>
    <mergeCell ref="C6:E6"/>
    <mergeCell ref="A1:D1"/>
    <mergeCell ref="A2:D2"/>
    <mergeCell ref="F1:I1"/>
    <mergeCell ref="F2:I2"/>
    <mergeCell ref="A3:D3"/>
    <mergeCell ref="F3:I3"/>
    <mergeCell ref="AE5:AE6"/>
    <mergeCell ref="K5:O5"/>
    <mergeCell ref="P5:T5"/>
    <mergeCell ref="U5:Y5"/>
    <mergeCell ref="Z5:AD5"/>
    <mergeCell ref="AB6:AD6"/>
    <mergeCell ref="W6:Y6"/>
    <mergeCell ref="R6:T6"/>
    <mergeCell ref="M6:O6"/>
  </mergeCells>
  <phoneticPr fontId="1"/>
  <dataValidations count="2">
    <dataValidation type="list" allowBlank="1" showInputMessage="1" showErrorMessage="1" sqref="A3:D4 F3:I4 K3:N4 P3:S4 U3:X4 Z3:AC4" xr:uid="{00000000-0002-0000-0000-000000000000}">
      <formula1>"だれ,いつ,どこ,なに,どんな"</formula1>
    </dataValidation>
    <dataValidation type="list" allowBlank="1" showInputMessage="1" showErrorMessage="1" sqref="E3:E4 J3:J4 O3:O4 T3:T4 Y3:Y4 AD3:AD4" xr:uid="{00000000-0002-0000-0000-000001000000}">
      <formula1>"1,2,3"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F16" workbookViewId="0">
      <selection activeCell="J31" sqref="J31"/>
    </sheetView>
  </sheetViews>
  <sheetFormatPr defaultRowHeight="13.5" x14ac:dyDescent="0.15"/>
  <cols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36.125" customWidth="1"/>
    <col min="8" max="8" width="28.25" customWidth="1"/>
    <col min="9" max="10" width="39.5" bestFit="1" customWidth="1"/>
  </cols>
  <sheetData>
    <row r="1" spans="1:10" x14ac:dyDescent="0.15">
      <c r="A1" t="s">
        <v>344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9.2020607997501225E-2</v>
      </c>
      <c r="B2" s="1">
        <f ca="1">RANK(A2,A$2:A$30,1)</f>
        <v>4</v>
      </c>
      <c r="C2" s="1" t="str">
        <f ca="1">G2&amp;H2</f>
        <v>しゅんくんは、こうえんに　あそびに　いきました。そこで　すべりだいを　しました。</v>
      </c>
      <c r="D2" s="1" t="str">
        <f ca="1">IF(MOD(INT(RAND()*10),2)=0,I2,J2)</f>
        <v>しゅんくんは、どこに　あそびに　いきましたか。</v>
      </c>
      <c r="G2" s="1" t="str">
        <f ca="1">VLOOKUP(2,namelist,2,0)&amp;"は、こうえんに　あそびに　いきました。"</f>
        <v>しゅんくんは、こうえんに　あそびに　いきました。</v>
      </c>
      <c r="H2" s="1" t="s">
        <v>318</v>
      </c>
      <c r="I2" s="1" t="str">
        <f ca="1">VLOOKUP(2,namelist,2,0)&amp;"は、どこに　あそびに　いきましたか。"</f>
        <v>しゅんくんは、どこに　あそびに　いきましたか。</v>
      </c>
      <c r="J2" s="1" t="str">
        <f ca="1">VLOOKUP(2,namelist,2,0)&amp;"は、どこで　すべりだいを　しましたか。"</f>
        <v>しゅんくんは、どこで　すべりだいを　しましたか。</v>
      </c>
    </row>
    <row r="3" spans="1:10" s="1" customFormat="1" ht="30" customHeight="1" x14ac:dyDescent="0.15">
      <c r="A3" s="1">
        <f t="shared" ref="A3:A30" ca="1" si="0">RAND()</f>
        <v>0.82240428025625234</v>
      </c>
      <c r="B3" s="1">
        <f t="shared" ref="B3:B30" ca="1" si="1">RANK(A3,A$2:A$30,1)</f>
        <v>25</v>
      </c>
      <c r="C3" s="1" t="str">
        <f t="shared" ref="C3:C30" ca="1" si="2">G3&amp;H3</f>
        <v>りのさんは、としょかんで　おはなしを　ききました。それから　ビデオも　みました。</v>
      </c>
      <c r="D3" s="1" t="str">
        <f t="shared" ref="D3:D30" ca="1" si="3">IF(MOD(INT(RAND()*10),2)=0,I3,J3)</f>
        <v>りのさんは、どこで　ビデオを　みましたか。</v>
      </c>
      <c r="G3" s="1" t="str">
        <f ca="1">VLOOKUP(3,namelist,2,0)&amp;"は、としょかんで　おはなしを　ききました。"</f>
        <v>りのさんは、としょかんで　おはなしを　ききました。</v>
      </c>
      <c r="H3" s="1" t="s">
        <v>319</v>
      </c>
      <c r="I3" s="1" t="str">
        <f ca="1">VLOOKUP(3,namelist,2,0)&amp;"は、どこで　おはなしを　ききましたか。"</f>
        <v>りのさんは、どこで　おはなしを　ききましたか。</v>
      </c>
      <c r="J3" s="1" t="str">
        <f ca="1">VLOOKUP(3,namelist,2,0)&amp;"は、どこで　ビデオを　みましたか。"</f>
        <v>りのさんは、どこで　ビデオを　みましたか。</v>
      </c>
    </row>
    <row r="4" spans="1:10" s="1" customFormat="1" ht="30" customHeight="1" x14ac:dyDescent="0.15">
      <c r="A4" s="1">
        <f t="shared" ca="1" si="0"/>
        <v>0.93108212523140099</v>
      </c>
      <c r="B4" s="1">
        <f t="shared" ca="1" si="1"/>
        <v>27</v>
      </c>
      <c r="C4" s="1" t="str">
        <f t="shared" ca="1" si="2"/>
        <v>りこさんは、コンビニで　アイスを　かいました。ジュースも　かいました。</v>
      </c>
      <c r="D4" s="1" t="str">
        <f t="shared" ca="1" si="3"/>
        <v>りこさんは、どこで　アイスを　かいましたか。</v>
      </c>
      <c r="G4" s="1" t="str">
        <f ca="1">VLOOKUP(4,namelist,2,0)&amp;"は、コンビニで　アイスを　かいました。"</f>
        <v>りこさんは、コンビニで　アイスを　かいました。</v>
      </c>
      <c r="H4" s="1" t="s">
        <v>320</v>
      </c>
      <c r="I4" s="1" t="str">
        <f ca="1">VLOOKUP(4,namelist,2,0)&amp;"は、どこで　アイスを　かいましたか。"</f>
        <v>りこさんは、どこで　アイスを　かいましたか。</v>
      </c>
      <c r="J4" s="1" t="str">
        <f ca="1">VLOOKUP(4,namelist,2,0)&amp;"は、どこで　ジュースを　かいましたか。"</f>
        <v>りこさんは、どこで　ジュースを　かいましたか。</v>
      </c>
    </row>
    <row r="5" spans="1:10" s="1" customFormat="1" ht="30" customHeight="1" x14ac:dyDescent="0.15">
      <c r="A5" s="1">
        <f t="shared" ca="1" si="0"/>
        <v>0.93387380245344409</v>
      </c>
      <c r="B5" s="1">
        <f t="shared" ca="1" si="1"/>
        <v>28</v>
      </c>
      <c r="C5" s="1" t="str">
        <f t="shared" ca="1" si="2"/>
        <v>ゆいかさんは、おかあさんと　スーパーに　かいものに　いきました。そこで　けしごむを　かいました。</v>
      </c>
      <c r="D5" s="1" t="str">
        <f t="shared" ca="1" si="3"/>
        <v>ゆいかさんは、どこで　けしごむを　かいましたか。</v>
      </c>
      <c r="G5" s="1" t="str">
        <f ca="1">VLOOKUP(5,namelist,2,0)&amp;"は、おかあさんと　スーパーに　かいものに　いきました。"</f>
        <v>ゆいかさんは、おかあさんと　スーパーに　かいものに　いきました。</v>
      </c>
      <c r="H5" s="1" t="s">
        <v>561</v>
      </c>
      <c r="I5" s="1" t="str">
        <f ca="1">VLOOKUP(5,namelist,2,0)&amp;"は、どこに　かいものに　いきましたか。"</f>
        <v>ゆいかさんは、どこに　かいものに　いきましたか。</v>
      </c>
      <c r="J5" s="1" t="str">
        <f ca="1">VLOOKUP(5,namelist,2,0)&amp;"は、どこで　けしごむを　かいましたか。"</f>
        <v>ゆいかさんは、どこで　けしごむを　かいましたか。</v>
      </c>
    </row>
    <row r="6" spans="1:10" s="1" customFormat="1" ht="30" customHeight="1" x14ac:dyDescent="0.15">
      <c r="A6" s="1">
        <f t="shared" ca="1" si="0"/>
        <v>3.6238117364169042E-2</v>
      </c>
      <c r="B6" s="1">
        <f t="shared" ca="1" si="1"/>
        <v>1</v>
      </c>
      <c r="C6" s="1" t="str">
        <f t="shared" ca="1" si="2"/>
        <v>さらさんは、えいがかんで　えいがを　みました。そこで　ポップコーンを　たべました。</v>
      </c>
      <c r="D6" s="1" t="str">
        <f t="shared" ca="1" si="3"/>
        <v>さらさんは、どこで　ポップコーンを　たべましたか。</v>
      </c>
      <c r="G6" s="1" t="str">
        <f ca="1">VLOOKUP(6,namelist,2,0)&amp;"は、えいがかんで　えいがを　みました。"</f>
        <v>さらさんは、えいがかんで　えいがを　みました。</v>
      </c>
      <c r="H6" s="1" t="s">
        <v>562</v>
      </c>
      <c r="I6" s="1" t="str">
        <f ca="1">VLOOKUP(6,namelist,2,0)&amp;"は、どこで　えいがを　みましたか。"</f>
        <v>さらさんは、どこで　えいがを　みましたか。</v>
      </c>
      <c r="J6" s="1" t="str">
        <f ca="1">VLOOKUP(6,namelist,2,0)&amp;"は、どこで　ポップコーンを　たべましたか。"</f>
        <v>さらさんは、どこで　ポップコーンを　たべましたか。</v>
      </c>
    </row>
    <row r="7" spans="1:10" s="1" customFormat="1" ht="30" customHeight="1" x14ac:dyDescent="0.15">
      <c r="A7" s="1">
        <f t="shared" ca="1" si="0"/>
        <v>0.32864905944826495</v>
      </c>
      <c r="B7" s="1">
        <f t="shared" ca="1" si="1"/>
        <v>13</v>
      </c>
      <c r="C7" s="1" t="str">
        <f t="shared" ca="1" si="2"/>
        <v>みおさんは、えんそくで　どうぶつえんに　いきました。そこで　キリンを　みました。</v>
      </c>
      <c r="D7" s="1" t="str">
        <f t="shared" ca="1" si="3"/>
        <v>みおさんは、どこで　キリンを　みましたか。</v>
      </c>
      <c r="G7" s="1" t="str">
        <f ca="1">VLOOKUP(7,namelist,2,0)&amp;"は、えんそくで　どうぶつえんに　いきました。"</f>
        <v>みおさんは、えんそくで　どうぶつえんに　いきました。</v>
      </c>
      <c r="H7" s="1" t="s">
        <v>321</v>
      </c>
      <c r="I7" s="1" t="str">
        <f ca="1">VLOOKUP(7,namelist,2,0)&amp;"は、えんそくで　どこに　いきましたか。"</f>
        <v>みおさんは、えんそくで　どこに　いきましたか。</v>
      </c>
      <c r="J7" s="1" t="str">
        <f ca="1">VLOOKUP(7,namelist,2,0)&amp;"は、どこで　キリンを　みましたか。"</f>
        <v>みおさんは、どこで　キリンを　みましたか。</v>
      </c>
    </row>
    <row r="8" spans="1:10" s="1" customFormat="1" ht="30" customHeight="1" x14ac:dyDescent="0.15">
      <c r="A8" s="1">
        <f t="shared" ca="1" si="0"/>
        <v>0.80080527115289835</v>
      </c>
      <c r="B8" s="1">
        <f t="shared" ca="1" si="1"/>
        <v>24</v>
      </c>
      <c r="C8" s="1" t="str">
        <f t="shared" ca="1" si="2"/>
        <v>みゆさんは、ようちえんに　いもうとの　おむかえに　いきました。そこで　ともだちに　あいました。</v>
      </c>
      <c r="D8" s="1" t="str">
        <f t="shared" ca="1" si="3"/>
        <v>みゆさんは、どこで　ともだちに　あいましたか。</v>
      </c>
      <c r="G8" s="1" t="str">
        <f ca="1">VLOOKUP(8,namelist,2,0)&amp;"は、ようちえんに　いもうとの　おむかえに　いきました。"</f>
        <v>みゆさんは、ようちえんに　いもうとの　おむかえに　いきました。</v>
      </c>
      <c r="H8" s="1" t="s">
        <v>322</v>
      </c>
      <c r="I8" s="1" t="str">
        <f ca="1">VLOOKUP(8,namelist,2,0)&amp;"は、どこに　おむかえに　いきましたか。"</f>
        <v>みゆさんは、どこに　おむかえに　いきましたか。</v>
      </c>
      <c r="J8" s="1" t="str">
        <f ca="1">VLOOKUP(8,namelist,2,0)&amp;"は、どこで　ともだちに　あいましたか。"</f>
        <v>みゆさんは、どこで　ともだちに　あいましたか。</v>
      </c>
    </row>
    <row r="9" spans="1:10" s="1" customFormat="1" ht="30" customHeight="1" x14ac:dyDescent="0.15">
      <c r="A9" s="1">
        <f t="shared" ca="1" si="0"/>
        <v>0.4412851246398104</v>
      </c>
      <c r="B9" s="1">
        <f t="shared" ca="1" si="1"/>
        <v>16</v>
      </c>
      <c r="C9" s="1" t="str">
        <f t="shared" ca="1" si="2"/>
        <v>ゆいさんは、ほいくえんの　うんどうかいに　いきました。つなひきを　みました。</v>
      </c>
      <c r="D9" s="1" t="str">
        <f t="shared" ca="1" si="3"/>
        <v>ゆいさんは、どこの　うんどうかいに　いきましたか。</v>
      </c>
      <c r="G9" s="1" t="str">
        <f ca="1">VLOOKUP(9,namelist,2,0)&amp;"は、ほいくえんの　うんどうかいに　いきました。"</f>
        <v>ゆいさんは、ほいくえんの　うんどうかいに　いきました。</v>
      </c>
      <c r="H9" s="1" t="s">
        <v>323</v>
      </c>
      <c r="I9" s="1" t="str">
        <f ca="1">VLOOKUP(9,namelist,2,0)&amp;"は、どこの　うんどうかいに　いきましたか。"</f>
        <v>ゆいさんは、どこの　うんどうかいに　いきましたか。</v>
      </c>
      <c r="J9" s="1" t="str">
        <f ca="1">VLOOKUP(9,namelist,2,0)&amp;"は、どこで　つなひきを　みましたか。"</f>
        <v>ゆいさんは、どこで　つなひきを　みましたか。</v>
      </c>
    </row>
    <row r="10" spans="1:10" s="1" customFormat="1" ht="30" customHeight="1" x14ac:dyDescent="0.15">
      <c r="A10" s="1">
        <f t="shared" ca="1" si="0"/>
        <v>0.57947307510744639</v>
      </c>
      <c r="B10" s="1">
        <f t="shared" ca="1" si="1"/>
        <v>19</v>
      </c>
      <c r="C10" s="1" t="str">
        <f t="shared" ca="1" si="2"/>
        <v>ゆいなさんは、しょうぼうしょの　けんがくに　いきました。はしごしゃに　のりました。</v>
      </c>
      <c r="D10" s="1" t="str">
        <f t="shared" ca="1" si="3"/>
        <v>ゆいなさんは、どこの　けんがくに　いきましたか。</v>
      </c>
      <c r="G10" s="1" t="str">
        <f ca="1">VLOOKUP(10,namelist,2,0)&amp;"は、しょうぼうしょの　けんがくに　いきました。"</f>
        <v>ゆいなさんは、しょうぼうしょの　けんがくに　いきました。</v>
      </c>
      <c r="H10" s="1" t="s">
        <v>324</v>
      </c>
      <c r="I10" s="1" t="str">
        <f ca="1">VLOOKUP(10,namelist,2,0)&amp;"は、どこの　けんがくに　いきましたか。"</f>
        <v>ゆいなさんは、どこの　けんがくに　いきましたか。</v>
      </c>
      <c r="J10" s="1" t="str">
        <f ca="1">VLOOKUP(10,namelist,2,0)&amp;"は、どこで　はしごしゃに　のりましたか。"</f>
        <v>ゆいなさんは、どこで　はしごしゃに　のりましたか。</v>
      </c>
    </row>
    <row r="11" spans="1:10" s="1" customFormat="1" ht="30" customHeight="1" x14ac:dyDescent="0.15">
      <c r="A11" s="1">
        <f t="shared" ca="1" si="0"/>
        <v>5.7487676634082274E-2</v>
      </c>
      <c r="B11" s="1">
        <f t="shared" ca="1" si="1"/>
        <v>2</v>
      </c>
      <c r="C11" s="1" t="str">
        <f t="shared" ca="1" si="2"/>
        <v>りくとくんは、ゆうびんきょくに　はがきを　だしに　いきました。きっても　かいました。</v>
      </c>
      <c r="D11" s="1" t="str">
        <f t="shared" ca="1" si="3"/>
        <v>りくとくんは、どこで　きってを　かいましたか。</v>
      </c>
      <c r="G11" s="1" t="str">
        <f ca="1">VLOOKUP(11,namelist,2,0)&amp;"は、ゆうびんきょくに　はがきを　だしに　いきました。"</f>
        <v>りくとくんは、ゆうびんきょくに　はがきを　だしに　いきました。</v>
      </c>
      <c r="H11" s="1" t="s">
        <v>325</v>
      </c>
      <c r="I11" s="1" t="str">
        <f ca="1">VLOOKUP(11,namelist,2,0)&amp;"は、どこに　はがきを　だしに　いきましたか。"</f>
        <v>りくとくんは、どこに　はがきを　だしに　いきましたか。</v>
      </c>
      <c r="J11" s="1" t="str">
        <f ca="1">VLOOKUP(11,namelist,2,0)&amp;"は、どこで　きってを　かいましたか。"</f>
        <v>りくとくんは、どこで　きってを　かいましたか。</v>
      </c>
    </row>
    <row r="12" spans="1:10" s="1" customFormat="1" ht="30" customHeight="1" x14ac:dyDescent="0.15">
      <c r="A12" s="1">
        <f t="shared" ca="1" si="0"/>
        <v>0.17353360711559029</v>
      </c>
      <c r="B12" s="1">
        <f t="shared" ca="1" si="1"/>
        <v>9</v>
      </c>
      <c r="C12" s="1" t="str">
        <f t="shared" ca="1" si="2"/>
        <v>ひかりさんは、としょしつに　ほんを　よみに　いきました。そこで　せんせいに　あいました。</v>
      </c>
      <c r="D12" s="1" t="str">
        <f t="shared" ca="1" si="3"/>
        <v>ひかりさんは、どこで　せんせいに　あいましたか。</v>
      </c>
      <c r="G12" s="1" t="str">
        <f ca="1">VLOOKUP(12,namelist,2,0)&amp;"は、としょしつに　ほんを　よみに　いきました。"</f>
        <v>ひかりさんは、としょしつに　ほんを　よみに　いきました。</v>
      </c>
      <c r="H12" s="1" t="s">
        <v>326</v>
      </c>
      <c r="I12" s="1" t="str">
        <f ca="1">VLOOKUP(12,namelist,2,0)&amp;"は、どこで　ほんを　よみましたか。"</f>
        <v>ひかりさんは、どこで　ほんを　よみましたか。</v>
      </c>
      <c r="J12" s="1" t="str">
        <f ca="1">VLOOKUP(12,namelist,2,0)&amp;"は、どこで　せんせいに　あいましたか。"</f>
        <v>ひかりさんは、どこで　せんせいに　あいましたか。</v>
      </c>
    </row>
    <row r="13" spans="1:10" s="1" customFormat="1" ht="30" customHeight="1" x14ac:dyDescent="0.15">
      <c r="A13" s="1">
        <f t="shared" ca="1" si="0"/>
        <v>0.98403406759329404</v>
      </c>
      <c r="B13" s="1">
        <f t="shared" ca="1" si="1"/>
        <v>29</v>
      </c>
      <c r="C13" s="1" t="str">
        <f t="shared" ca="1" si="2"/>
        <v>れんくんは、かていかしつで　カレーを　つくりました。サラダも　つくりました。</v>
      </c>
      <c r="D13" s="1" t="str">
        <f t="shared" ca="1" si="3"/>
        <v>れんくんは、どこで　カレーを　つくりましたか。</v>
      </c>
      <c r="G13" s="1" t="str">
        <f ca="1">VLOOKUP(13,namelist,2,0)&amp;"は、かていかしつで　カレーを　つくりました。"</f>
        <v>れんくんは、かていかしつで　カレーを　つくりました。</v>
      </c>
      <c r="H13" s="1" t="s">
        <v>327</v>
      </c>
      <c r="I13" s="1" t="str">
        <f ca="1">VLOOKUP(13,namelist,2,0)&amp;"は、どこで　カレーを　つくりましたか。"</f>
        <v>れんくんは、どこで　カレーを　つくりましたか。</v>
      </c>
      <c r="J13" s="1" t="str">
        <f ca="1">VLOOKUP(13,namelist,2,0)&amp;"は、どこで　サラダを　つくりましたか。"</f>
        <v>れんくんは、どこで　サラダを　つくりましたか。</v>
      </c>
    </row>
    <row r="14" spans="1:10" s="1" customFormat="1" ht="30" customHeight="1" x14ac:dyDescent="0.15">
      <c r="A14" s="1">
        <f t="shared" ca="1" si="0"/>
        <v>0.43114500085724983</v>
      </c>
      <c r="B14" s="1">
        <f t="shared" ca="1" si="1"/>
        <v>15</v>
      </c>
      <c r="C14" s="1" t="str">
        <f t="shared" ca="1" si="2"/>
        <v>さくらさんは、おんがくしつで　うたの　れんしゅうを　しました。ふえの　れんしゅうも　しました。</v>
      </c>
      <c r="D14" s="1" t="str">
        <f t="shared" ca="1" si="3"/>
        <v>さくらさんは、どこで　ふえの　れんしゅうを　しましたか。</v>
      </c>
      <c r="G14" s="1" t="str">
        <f ca="1">VLOOKUP(14,namelist,2,0)&amp;"は、おんがくしつで　うたの　れんしゅうを　しました。"</f>
        <v>さくらさんは、おんがくしつで　うたの　れんしゅうを　しました。</v>
      </c>
      <c r="H14" s="1" t="s">
        <v>328</v>
      </c>
      <c r="I14" s="1" t="str">
        <f ca="1">VLOOKUP(14,namelist,2,0)&amp;"は、どこで　うたの　れんしゅうを　しましたか。"</f>
        <v>さくらさんは、どこで　うたの　れんしゅうを　しましたか。</v>
      </c>
      <c r="J14" s="1" t="str">
        <f ca="1">VLOOKUP(14,namelist,2,0)&amp;"は、どこで　ふえの　れんしゅうを　しましたか。"</f>
        <v>さくらさんは、どこで　ふえの　れんしゅうを　しましたか。</v>
      </c>
    </row>
    <row r="15" spans="1:10" s="1" customFormat="1" ht="30" customHeight="1" x14ac:dyDescent="0.15">
      <c r="A15" s="1">
        <f t="shared" ca="1" si="0"/>
        <v>0.1361389116093612</v>
      </c>
      <c r="B15" s="1">
        <f t="shared" ca="1" si="1"/>
        <v>6</v>
      </c>
      <c r="C15" s="1" t="str">
        <f t="shared" ca="1" si="2"/>
        <v>りなさんは、りかしつで　じっけんを　しました。かんさつも　しました。</v>
      </c>
      <c r="D15" s="1" t="str">
        <f t="shared" ca="1" si="3"/>
        <v>りなさんは、どこで　かんさつを　しましたか。</v>
      </c>
      <c r="G15" s="1" t="str">
        <f ca="1">VLOOKUP(15,namelist,2,0)&amp;"は、りかしつで　じっけんを　しました。"</f>
        <v>りなさんは、りかしつで　じっけんを　しました。</v>
      </c>
      <c r="H15" s="1" t="s">
        <v>329</v>
      </c>
      <c r="I15" s="1" t="str">
        <f ca="1">VLOOKUP(15,namelist,2,0)&amp;"は、どこで　じっけんを　しましたか。"</f>
        <v>りなさんは、どこで　じっけんを　しましたか。</v>
      </c>
      <c r="J15" s="1" t="str">
        <f ca="1">VLOOKUP(15,namelist,2,0)&amp;"は、どこで　かんさつを　しましたか。"</f>
        <v>りなさんは、どこで　かんさつを　しましたか。</v>
      </c>
    </row>
    <row r="16" spans="1:10" s="1" customFormat="1" ht="30" customHeight="1" x14ac:dyDescent="0.15">
      <c r="A16" s="1">
        <f t="shared" ca="1" si="0"/>
        <v>0.63056645165744607</v>
      </c>
      <c r="B16" s="1">
        <f t="shared" ca="1" si="1"/>
        <v>22</v>
      </c>
      <c r="C16" s="1" t="str">
        <f t="shared" ca="1" si="2"/>
        <v>たいがくんは、こうちょうせんせいと　こうちょうしつで　おはなしを　しました。そこで　しゃしんを　みせて　もらいました。</v>
      </c>
      <c r="D16" s="1" t="str">
        <f t="shared" ca="1" si="3"/>
        <v>たいがくんは、どこで　しゃしんを　みせて　もらいましたか。</v>
      </c>
      <c r="G16" s="1" t="str">
        <f ca="1">VLOOKUP(16,namelist,2,0)&amp;"は、こうちょうせんせいと　こうちょうしつで　おはなしを　しました。"</f>
        <v>たいがくんは、こうちょうせんせいと　こうちょうしつで　おはなしを　しました。</v>
      </c>
      <c r="H16" s="1" t="s">
        <v>330</v>
      </c>
      <c r="I16" s="1" t="str">
        <f ca="1">VLOOKUP(16,namelist,2,0)&amp;"は、どこで　こうちょうせんせいと　おはなしを　しましたか。"</f>
        <v>たいがくんは、どこで　こうちょうせんせいと　おはなしを　しましたか。</v>
      </c>
      <c r="J16" s="1" t="str">
        <f ca="1">VLOOKUP(16,namelist,2,0)&amp;"は、どこで　しゃしんを　みせて　もらいましたか。"</f>
        <v>たいがくんは、どこで　しゃしんを　みせて　もらいましたか。</v>
      </c>
    </row>
    <row r="17" spans="1:10" s="1" customFormat="1" ht="30" customHeight="1" x14ac:dyDescent="0.15">
      <c r="A17" s="1">
        <f t="shared" ca="1" si="0"/>
        <v>0.60492995694999641</v>
      </c>
      <c r="B17" s="1">
        <f t="shared" ca="1" si="1"/>
        <v>20</v>
      </c>
      <c r="C17" s="1" t="str">
        <f t="shared" ca="1" si="2"/>
        <v>あおとくんは、おみせに　ほんを　かいに　いきました。えんぴつも　かいました。</v>
      </c>
      <c r="D17" s="1" t="str">
        <f t="shared" ca="1" si="3"/>
        <v>あおとくんは、どこに　ほんを　かいに　いきましたか。</v>
      </c>
      <c r="G17" s="1" t="str">
        <f ca="1">VLOOKUP(17,namelist,2,0)&amp;"は、おみせに　ほんを　かいに　いきました。"</f>
        <v>あおとくんは、おみせに　ほんを　かいに　いきました。</v>
      </c>
      <c r="H17" s="1" t="s">
        <v>331</v>
      </c>
      <c r="I17" s="1" t="str">
        <f ca="1">VLOOKUP(17,namelist,2,0)&amp;"は、どこに　ほんを　かいに　いきましたか。"</f>
        <v>あおとくんは、どこに　ほんを　かいに　いきましたか。</v>
      </c>
      <c r="J17" s="1" t="str">
        <f ca="1">VLOOKUP(17,namelist,2,0)&amp;"は、どこで　えんぴつを　かいましたか。"</f>
        <v>あおとくんは、どこで　えんぴつを　かいましたか。</v>
      </c>
    </row>
    <row r="18" spans="1:10" s="1" customFormat="1" ht="30" customHeight="1" x14ac:dyDescent="0.15">
      <c r="A18" s="1">
        <f t="shared" ca="1" si="0"/>
        <v>0.14337703538091562</v>
      </c>
      <c r="B18" s="1">
        <f t="shared" ca="1" si="1"/>
        <v>7</v>
      </c>
      <c r="C18" s="1" t="str">
        <f t="shared" ca="1" si="2"/>
        <v>はやとくんは、せんせいを　さがしに　しょくいんしつに　いきました。そこで　いぬを　みつけました。</v>
      </c>
      <c r="D18" s="1" t="str">
        <f t="shared" ca="1" si="3"/>
        <v>はやとくんは、せんせいを　さがしに　どこに　いきましたか。</v>
      </c>
      <c r="G18" s="1" t="str">
        <f ca="1">VLOOKUP(18,namelist,2,0)&amp;"は、せんせいを　さがしに　しょくいんしつに　いきました。"</f>
        <v>はやとくんは、せんせいを　さがしに　しょくいんしつに　いきました。</v>
      </c>
      <c r="H18" s="1" t="s">
        <v>332</v>
      </c>
      <c r="I18" s="1" t="str">
        <f ca="1">VLOOKUP(18,namelist,2,0)&amp;"は、せんせいを　さがしに　どこに　いきましたか。"</f>
        <v>はやとくんは、せんせいを　さがしに　どこに　いきましたか。</v>
      </c>
      <c r="J18" s="1" t="str">
        <f ca="1">VLOOKUP(18,namelist,2,0)&amp;"は、どこで　いぬを　みつけましたか。"</f>
        <v>はやとくんは、どこで　いぬを　みつけましたか。</v>
      </c>
    </row>
    <row r="19" spans="1:10" s="1" customFormat="1" ht="30" customHeight="1" x14ac:dyDescent="0.15">
      <c r="A19" s="1">
        <f t="shared" ca="1" si="0"/>
        <v>0.44873501390226223</v>
      </c>
      <c r="B19" s="1">
        <f t="shared" ca="1" si="1"/>
        <v>17</v>
      </c>
      <c r="C19" s="1" t="str">
        <f t="shared" ca="1" si="2"/>
        <v>さきさんは、ずこうしつで　こうさくを　しました。えも　かきました。</v>
      </c>
      <c r="D19" s="1" t="str">
        <f t="shared" ca="1" si="3"/>
        <v>さきさんは、どこで　えを　かきましたか。</v>
      </c>
      <c r="G19" s="1" t="str">
        <f ca="1">VLOOKUP(19,namelist,2,0)&amp;"は、ずこうしつで　こうさくを　しました。"</f>
        <v>さきさんは、ずこうしつで　こうさくを　しました。</v>
      </c>
      <c r="H19" s="1" t="s">
        <v>333</v>
      </c>
      <c r="I19" s="1" t="str">
        <f ca="1">VLOOKUP(19,namelist,2,0)&amp;"は、どこで　こうさくを　しました。"</f>
        <v>さきさんは、どこで　こうさくを　しました。</v>
      </c>
      <c r="J19" s="1" t="str">
        <f ca="1">VLOOKUP(19,namelist,2,0)&amp;"は、どこで　えを　かきましたか。"</f>
        <v>さきさんは、どこで　えを　かきましたか。</v>
      </c>
    </row>
    <row r="20" spans="1:10" s="1" customFormat="1" ht="30" customHeight="1" x14ac:dyDescent="0.15">
      <c r="A20" s="1">
        <f t="shared" ca="1" si="0"/>
        <v>9.4405141488906774E-2</v>
      </c>
      <c r="B20" s="1">
        <f t="shared" ca="1" si="1"/>
        <v>5</v>
      </c>
      <c r="C20" s="1" t="str">
        <f t="shared" ca="1" si="2"/>
        <v>ゆうなさんは、けがを　したので　ほけんしつに　いきました。テープを　はってもらいました。</v>
      </c>
      <c r="D20" s="1" t="str">
        <f t="shared" ca="1" si="3"/>
        <v>ゆうなさんは、けがを　して　どこに　いきましたか。</v>
      </c>
      <c r="G20" s="1" t="str">
        <f ca="1">VLOOKUP(20,namelist,2,0)&amp;"は、けがを　したので　ほけんしつに　いきました。"</f>
        <v>ゆうなさんは、けがを　したので　ほけんしつに　いきました。</v>
      </c>
      <c r="H20" s="1" t="s">
        <v>334</v>
      </c>
      <c r="I20" s="1" t="str">
        <f ca="1">VLOOKUP(20,namelist,2,0)&amp;"は、けがを　して　どこに　いきましたか。"</f>
        <v>ゆうなさんは、けがを　して　どこに　いきましたか。</v>
      </c>
      <c r="J20" s="1" t="str">
        <f ca="1">VLOOKUP(20,namelist,2,0)&amp;"は、どこで　テープを　はって　もらいましたか。"</f>
        <v>ゆうなさんは、どこで　テープを　はって　もらいましたか。</v>
      </c>
    </row>
    <row r="21" spans="1:10" s="1" customFormat="1" ht="30" customHeight="1" x14ac:dyDescent="0.15">
      <c r="A21" s="1">
        <f t="shared" ca="1" si="0"/>
        <v>0.22413575614039016</v>
      </c>
      <c r="B21" s="1">
        <f t="shared" ca="1" si="1"/>
        <v>10</v>
      </c>
      <c r="C21" s="1" t="str">
        <f t="shared" ca="1" si="2"/>
        <v>ももかさんは、やすみじかんに　なったので　うんどうじょうに　いきました。そこで　てつぼうを　しました。</v>
      </c>
      <c r="D21" s="1" t="str">
        <f t="shared" ca="1" si="3"/>
        <v>ももかさんは、どこに　いきましたか。</v>
      </c>
      <c r="G21" s="1" t="str">
        <f ca="1">VLOOKUP(21,namelist,2,0)&amp;"は、やすみじかんに　なったので　うんどうじょうに　いきました。"</f>
        <v>ももかさんは、やすみじかんに　なったので　うんどうじょうに　いきました。</v>
      </c>
      <c r="H21" s="1" t="s">
        <v>335</v>
      </c>
      <c r="I21" s="1" t="str">
        <f ca="1">VLOOKUP(21,namelist,2,0)&amp;"は、どこに　いきましたか。"</f>
        <v>ももかさんは、どこに　いきましたか。</v>
      </c>
      <c r="J21" s="1" t="str">
        <f ca="1">VLOOKUP(21,namelist,2,0)&amp;"は、どこで　てつぼうを　しましたか。"</f>
        <v>ももかさんは、どこで　てつぼうを　しましたか。</v>
      </c>
    </row>
    <row r="22" spans="1:10" s="1" customFormat="1" ht="30" customHeight="1" x14ac:dyDescent="0.15">
      <c r="A22" s="1">
        <f t="shared" ca="1" si="0"/>
        <v>0.22564967936150671</v>
      </c>
      <c r="B22" s="1">
        <f t="shared" ca="1" si="1"/>
        <v>11</v>
      </c>
      <c r="C22" s="1" t="str">
        <f t="shared" ca="1" si="2"/>
        <v>あらたくんは、たいいくかんで　マットを　しました。とびばこも　しました。</v>
      </c>
      <c r="D22" s="1" t="str">
        <f t="shared" ca="1" si="3"/>
        <v>あらたくんは、どこで　とびばこを　しましたか。</v>
      </c>
      <c r="G22" s="1" t="str">
        <f ca="1">VLOOKUP(22,namelist,2,0)&amp;"は、たいいくかんで　マットを　しました。"</f>
        <v>あらたくんは、たいいくかんで　マットを　しました。</v>
      </c>
      <c r="H22" s="1" t="s">
        <v>336</v>
      </c>
      <c r="I22" s="1" t="str">
        <f ca="1">VLOOKUP(22,namelist,2,0)&amp;"は、どこで　マットを　しましたか。"</f>
        <v>あらたくんは、どこで　マットを　しましたか。</v>
      </c>
      <c r="J22" s="1" t="str">
        <f ca="1">VLOOKUP(22,namelist,2,0)&amp;"は、どこで　とびばこを　しましたか。"</f>
        <v>あらたくんは、どこで　とびばこを　しましたか。</v>
      </c>
    </row>
    <row r="23" spans="1:10" s="1" customFormat="1" ht="30" customHeight="1" x14ac:dyDescent="0.15">
      <c r="A23" s="1">
        <f t="shared" ca="1" si="0"/>
        <v>0.87462607556214089</v>
      </c>
      <c r="B23" s="1">
        <f t="shared" ca="1" si="1"/>
        <v>26</v>
      </c>
      <c r="C23" s="1" t="str">
        <f t="shared" ca="1" si="2"/>
        <v>ことはさんは、やまに　むしとりに　いきました。かぶとむしを　つかまえました。</v>
      </c>
      <c r="D23" s="1" t="str">
        <f t="shared" ca="1" si="3"/>
        <v>ことはさんは、どこに　むしとりに　いきましたか。</v>
      </c>
      <c r="G23" s="1" t="str">
        <f ca="1">VLOOKUP(23,namelist,2,0)&amp;"は、やまに　むしとりに　いきました。"</f>
        <v>ことはさんは、やまに　むしとりに　いきました。</v>
      </c>
      <c r="H23" s="1" t="s">
        <v>563</v>
      </c>
      <c r="I23" s="1" t="str">
        <f ca="1">VLOOKUP(23,namelist,2,0)&amp;"は、どこに　むしとりに　いきましたか。"</f>
        <v>ことはさんは、どこに　むしとりに　いきましたか。</v>
      </c>
      <c r="J23" s="1" t="str">
        <f ca="1">VLOOKUP(23,namelist,2,0)&amp;"は、どこで　かぶとむしを　つかまえましたか。"</f>
        <v>ことはさんは、どこで　かぶとむしを　つかまえましたか。</v>
      </c>
    </row>
    <row r="24" spans="1:10" s="1" customFormat="1" ht="30" customHeight="1" x14ac:dyDescent="0.15">
      <c r="A24" s="1">
        <f t="shared" ca="1" si="0"/>
        <v>0.65253921861785702</v>
      </c>
      <c r="B24" s="1">
        <f t="shared" ca="1" si="1"/>
        <v>23</v>
      </c>
      <c r="C24" s="1" t="str">
        <f t="shared" ca="1" si="2"/>
        <v>あかりさんは、うみに　あそびに　いきました。すいかわりを　しました。</v>
      </c>
      <c r="D24" s="1" t="str">
        <f t="shared" ca="1" si="3"/>
        <v>あかりさんは、どこに　あそびに　いきましたか。</v>
      </c>
      <c r="G24" s="1" t="str">
        <f ca="1">VLOOKUP(24,namelist,2,0)&amp;"は、うみに　あそびに　いきました。"</f>
        <v>あかりさんは、うみに　あそびに　いきました。</v>
      </c>
      <c r="H24" s="1" t="s">
        <v>337</v>
      </c>
      <c r="I24" s="1" t="str">
        <f ca="1">VLOOKUP(24,namelist,2,0)&amp;"は、どこに　あそびに　いきましたか。"</f>
        <v>あかりさんは、どこに　あそびに　いきましたか。</v>
      </c>
      <c r="J24" s="1" t="str">
        <f ca="1">VLOOKUP(24,namelist,2,0)&amp;"は、どこで　すいかわりを　しましたか。"</f>
        <v>あかりさんは、どこで　すいかわりを　しましたか。</v>
      </c>
    </row>
    <row r="25" spans="1:10" s="1" customFormat="1" ht="30" customHeight="1" x14ac:dyDescent="0.15">
      <c r="A25" s="1">
        <f t="shared" ca="1" si="0"/>
        <v>0.56579801348233438</v>
      </c>
      <c r="B25" s="1">
        <f t="shared" ca="1" si="1"/>
        <v>18</v>
      </c>
      <c r="C25" s="1" t="str">
        <f t="shared" ca="1" si="2"/>
        <v>つむぎさんは、かわに　せんたくを　しに　いきました。そこで　ももを　みつけました。</v>
      </c>
      <c r="D25" s="1" t="str">
        <f t="shared" ca="1" si="3"/>
        <v>つむぎさんは、どこで　ももを　みつけましたか。</v>
      </c>
      <c r="G25" s="1" t="str">
        <f ca="1">VLOOKUP(25,namelist,2,0)&amp;"は、かわに　せんたくを　しに　いきました。"</f>
        <v>つむぎさんは、かわに　せんたくを　しに　いきました。</v>
      </c>
      <c r="H25" s="1" t="s">
        <v>338</v>
      </c>
      <c r="I25" s="1" t="str">
        <f ca="1">VLOOKUP(25,namelist,2,0)&amp;"は、どこに　せんたくを　しに　いきましたか。"</f>
        <v>つむぎさんは、どこに　せんたくを　しに　いきましたか。</v>
      </c>
      <c r="J25" s="1" t="str">
        <f ca="1">VLOOKUP(25,namelist,2,0)&amp;"は、どこで　ももを　みつけましたか。"</f>
        <v>つむぎさんは、どこで　ももを　みつけましたか。</v>
      </c>
    </row>
    <row r="26" spans="1:10" s="1" customFormat="1" ht="30" customHeight="1" x14ac:dyDescent="0.15">
      <c r="A26" s="1">
        <f t="shared" ca="1" si="0"/>
        <v>0.61276236137066131</v>
      </c>
      <c r="B26" s="1">
        <f t="shared" ca="1" si="1"/>
        <v>21</v>
      </c>
      <c r="C26" s="1" t="str">
        <f t="shared" ca="1" si="2"/>
        <v>けいたくんは、いけに　さかなを　とりに　いきました。そこで　カッパを　みつけました。</v>
      </c>
      <c r="D26" s="1" t="str">
        <f t="shared" ca="1" si="3"/>
        <v>けいたくんは、どこに　さかなを　とりに　いきましたか。</v>
      </c>
      <c r="G26" s="1" t="str">
        <f ca="1">VLOOKUP(26,namelist,2,0)&amp;"は、いけに　さかなを　とりに　いきました。"</f>
        <v>けいたくんは、いけに　さかなを　とりに　いきました。</v>
      </c>
      <c r="H26" s="1" t="s">
        <v>339</v>
      </c>
      <c r="I26" s="1" t="str">
        <f ca="1">VLOOKUP(26,namelist,2,0)&amp;"は、どこに　さかなを　とりに　いきましたか。"</f>
        <v>けいたくんは、どこに　さかなを　とりに　いきましたか。</v>
      </c>
      <c r="J26" s="1" t="str">
        <f ca="1">VLOOKUP(26,namelist,2,0)&amp;"は、どこで　カッパを　みつけましたか。"</f>
        <v>けいたくんは、どこで　カッパを　みつけましたか。</v>
      </c>
    </row>
    <row r="27" spans="1:10" s="1" customFormat="1" ht="30" customHeight="1" x14ac:dyDescent="0.15">
      <c r="A27" s="1">
        <f t="shared" ca="1" si="0"/>
        <v>9.1040211301807283E-2</v>
      </c>
      <c r="B27" s="1">
        <f t="shared" ca="1" si="1"/>
        <v>3</v>
      </c>
      <c r="C27" s="1" t="str">
        <f t="shared" ca="1" si="2"/>
        <v>そうまくんは、えきに　いきました。そこで　きっぷを　かいました。</v>
      </c>
      <c r="D27" s="1" t="str">
        <f t="shared" ca="1" si="3"/>
        <v>そうまくんは、どこで　きっぷを　かいましたか。</v>
      </c>
      <c r="G27" s="1" t="str">
        <f ca="1">VLOOKUP(27,namelist,2,0)&amp;"は、えきに　いきました。"</f>
        <v>そうまくんは、えきに　いきました。</v>
      </c>
      <c r="H27" s="1" t="s">
        <v>340</v>
      </c>
      <c r="I27" s="1" t="str">
        <f ca="1">VLOOKUP(27,namelist,2,0)&amp;"は、どこに　いきましたか。"</f>
        <v>そうまくんは、どこに　いきましたか。</v>
      </c>
      <c r="J27" s="1" t="str">
        <f ca="1">VLOOKUP(27,namelist,2,0)&amp;"は、どこで　きっぷを　かいましたか。"</f>
        <v>そうまくんは、どこで　きっぷを　かいましたか。</v>
      </c>
    </row>
    <row r="28" spans="1:10" s="1" customFormat="1" ht="30" customHeight="1" x14ac:dyDescent="0.15">
      <c r="A28" s="1">
        <f t="shared" ca="1" si="0"/>
        <v>0.35324016240149714</v>
      </c>
      <c r="B28" s="1">
        <f t="shared" ca="1" si="1"/>
        <v>14</v>
      </c>
      <c r="C28" s="1" t="str">
        <f t="shared" ca="1" si="2"/>
        <v>こはるさんは、はらっぱで　むしを　つかまえました。そこで　かなへびも　つかまえました。</v>
      </c>
      <c r="D28" s="1" t="str">
        <f t="shared" ca="1" si="3"/>
        <v>こはるさんは、どこで　かなへびを　つかまえましたか。</v>
      </c>
      <c r="G28" s="1" t="str">
        <f ca="1">VLOOKUP(28,namelist,2,0)&amp;"は、はらっぱで　むしを　つかまえました。"</f>
        <v>こはるさんは、はらっぱで　むしを　つかまえました。</v>
      </c>
      <c r="H28" s="1" t="s">
        <v>564</v>
      </c>
      <c r="I28" s="1" t="str">
        <f ca="1">VLOOKUP(28,namelist,2,0)&amp;"は、どこで　むしを　つかまえましたか。"</f>
        <v>こはるさんは、どこで　むしを　つかまえましたか。</v>
      </c>
      <c r="J28" s="1" t="str">
        <f ca="1">VLOOKUP(28,namelist,2,0)&amp;"は、どこで　かなへびを　つかまえましたか。"</f>
        <v>こはるさんは、どこで　かなへびを　つかまえましたか。</v>
      </c>
    </row>
    <row r="29" spans="1:10" s="1" customFormat="1" ht="30" customHeight="1" x14ac:dyDescent="0.15">
      <c r="A29" s="1">
        <f t="shared" ca="1" si="0"/>
        <v>0.32186855831533256</v>
      </c>
      <c r="B29" s="1">
        <f t="shared" ca="1" si="1"/>
        <v>12</v>
      </c>
      <c r="C29" s="1" t="str">
        <f t="shared" ca="1" si="2"/>
        <v>ひなたくんは、はたけで　だいこんを　そだてて　います。にんじんも　そだてて　います。</v>
      </c>
      <c r="D29" s="1" t="str">
        <f t="shared" ca="1" si="3"/>
        <v>ひなたくんは、どこで　にんじんを　そだてて　いますか。</v>
      </c>
      <c r="G29" s="1" t="str">
        <f ca="1">VLOOKUP(29,namelist,2,0)&amp;"は、はたけで　だいこんを　そだてて　います。"</f>
        <v>ひなたくんは、はたけで　だいこんを　そだてて　います。</v>
      </c>
      <c r="H29" s="1" t="s">
        <v>341</v>
      </c>
      <c r="I29" s="1" t="str">
        <f ca="1">VLOOKUP(29,namelist,2,0)&amp;"は、どこで　だいこんを　そだてて　いますか。"</f>
        <v>ひなたくんは、どこで　だいこんを　そだてて　いますか。</v>
      </c>
      <c r="J29" s="1" t="str">
        <f ca="1">VLOOKUP(29,namelist,2,0)&amp;"は、どこで　にんじんを　そだてて　いますか。"</f>
        <v>ひなたくんは、どこで　にんじんを　そだてて　いますか。</v>
      </c>
    </row>
    <row r="30" spans="1:10" s="1" customFormat="1" ht="30" customHeight="1" x14ac:dyDescent="0.15">
      <c r="A30" s="1">
        <f t="shared" ca="1" si="0"/>
        <v>0.15015255321586729</v>
      </c>
      <c r="B30" s="1">
        <f t="shared" ca="1" si="1"/>
        <v>8</v>
      </c>
      <c r="C30" s="1" t="str">
        <f t="shared" ca="1" si="2"/>
        <v>れいさんは、ゆうえんちに　あそびに　いきました。ジェットコースターに　のりました。</v>
      </c>
      <c r="D30" s="1" t="str">
        <f t="shared" ca="1" si="3"/>
        <v>れいさんは、どこに　あそびに　いきましたか。</v>
      </c>
      <c r="G30" s="1" t="str">
        <f ca="1">VLOOKUP(30,namelist,2,0)&amp;"は、ゆうえんちに　あそびに　いきました。"</f>
        <v>れいさんは、ゆうえんちに　あそびに　いきました。</v>
      </c>
      <c r="H30" s="1" t="s">
        <v>342</v>
      </c>
      <c r="I30" s="1" t="str">
        <f ca="1">VLOOKUP(30,namelist,2,0)&amp;"は、どこに　あそびに　いきましたか。"</f>
        <v>れいさんは、どこに　あそびに　いきましたか。</v>
      </c>
      <c r="J30" s="1" t="str">
        <f ca="1">VLOOKUP(30,namelist,2,0)&amp;"は、どこで　ジェットコースターに　のりましたか。"</f>
        <v>れいさんは、どこで　ジェットコースターに　のりましたか。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"/>
  <sheetViews>
    <sheetView topLeftCell="G8" workbookViewId="0">
      <selection activeCell="J31" sqref="J31"/>
    </sheetView>
  </sheetViews>
  <sheetFormatPr defaultRowHeight="13.5" x14ac:dyDescent="0.15"/>
  <cols>
    <col min="3" max="3" width="43.25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6.25" customWidth="1"/>
    <col min="9" max="10" width="39.5" bestFit="1" customWidth="1"/>
  </cols>
  <sheetData>
    <row r="1" spans="1:10" x14ac:dyDescent="0.15">
      <c r="A1" t="s">
        <v>349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3.75" customHeight="1" x14ac:dyDescent="0.15">
      <c r="A2" s="1">
        <f ca="1">RAND()</f>
        <v>0.88667204015658174</v>
      </c>
      <c r="B2" s="1">
        <f ca="1">RANK(A2,A$2:A$30,1)</f>
        <v>24</v>
      </c>
      <c r="C2" s="1" t="str">
        <f ca="1">G2&amp;H2</f>
        <v>しゅんくんは、こうえんに　あそびに　いきました。かえりに　としょかんで　ほんを　かりました。</v>
      </c>
      <c r="D2" s="1" t="str">
        <f ca="1">IF(MOD(INT(RAND()*10),2)=0,I2,J2)</f>
        <v>しゅんくんは、どこに　あそびに　いきましたか。</v>
      </c>
      <c r="G2" s="1" t="str">
        <f ca="1">VLOOKUP(2,namelist,2,0)&amp;"は、こうえんに　あそびに　いきました。"</f>
        <v>しゅんくんは、こうえんに　あそびに　いきました。</v>
      </c>
      <c r="H2" s="1" t="s">
        <v>350</v>
      </c>
      <c r="I2" s="1" t="str">
        <f ca="1">VLOOKUP(2,namelist,2,0)&amp;"は、どこに　あそびに　いきましたか。"</f>
        <v>しゅんくんは、どこに　あそびに　いきましたか。</v>
      </c>
      <c r="J2" s="1" t="str">
        <f ca="1">VLOOKUP(2,namelist,2,0)&amp;"は、どこで　ほんを　かりましたか。"</f>
        <v>しゅんくんは、どこで　ほんを　かりましたか。</v>
      </c>
    </row>
    <row r="3" spans="1:10" s="1" customFormat="1" ht="33.75" customHeight="1" x14ac:dyDescent="0.15">
      <c r="A3" s="1">
        <f t="shared" ref="A3:A30" ca="1" si="0">RAND()</f>
        <v>0.11584908743216038</v>
      </c>
      <c r="B3" s="1">
        <f t="shared" ref="B3:B30" ca="1" si="1">RANK(A3,A$2:A$30,1)</f>
        <v>3</v>
      </c>
      <c r="C3" s="1" t="str">
        <f t="shared" ref="C3:C30" ca="1" si="2">G3&amp;H3</f>
        <v>りのさんは、としょかんで　おはなしを　ききました。それから　えいがかんに　えいがを　みにいきました。</v>
      </c>
      <c r="D3" s="1" t="str">
        <f t="shared" ref="D3:D30" ca="1" si="3">IF(MOD(INT(RAND()*10),2)=0,I3,J3)</f>
        <v>りのさんは、どこで　えいがを　みましたか。</v>
      </c>
      <c r="G3" s="1" t="str">
        <f ca="1">VLOOKUP(3,namelist,2,0)&amp;"は、としょかんで　おはなしを　ききました。"</f>
        <v>りのさんは、としょかんで　おはなしを　ききました。</v>
      </c>
      <c r="H3" s="1" t="s">
        <v>351</v>
      </c>
      <c r="I3" s="1" t="str">
        <f ca="1">VLOOKUP(3,namelist,2,0)&amp;"は、どこで　おはなしを　ききましたか。"</f>
        <v>りのさんは、どこで　おはなしを　ききましたか。</v>
      </c>
      <c r="J3" s="1" t="str">
        <f ca="1">VLOOKUP(3,namelist,2,0)&amp;"は、どこで　えいがを　みましたか。"</f>
        <v>りのさんは、どこで　えいがを　みましたか。</v>
      </c>
    </row>
    <row r="4" spans="1:10" s="1" customFormat="1" ht="33.75" customHeight="1" x14ac:dyDescent="0.15">
      <c r="A4" s="1">
        <f t="shared" ca="1" si="0"/>
        <v>0.48805307543909893</v>
      </c>
      <c r="B4" s="1">
        <f t="shared" ca="1" si="1"/>
        <v>12</v>
      </c>
      <c r="C4" s="1" t="str">
        <f t="shared" ca="1" si="2"/>
        <v>りこさんは、コンビニで　アイスを　かいました。そして　ぶんぼうぐやさんで　けしごむを　かいました。</v>
      </c>
      <c r="D4" s="1" t="str">
        <f t="shared" ca="1" si="3"/>
        <v>りこさんは、どこで　けしごむを　かいましたか。</v>
      </c>
      <c r="G4" s="1" t="str">
        <f ca="1">VLOOKUP(4,namelist,2,0)&amp;"は、コンビニで　アイスを　かいました。"</f>
        <v>りこさんは、コンビニで　アイスを　かいました。</v>
      </c>
      <c r="H4" s="1" t="s">
        <v>565</v>
      </c>
      <c r="I4" s="1" t="str">
        <f ca="1">VLOOKUP(4,namelist,2,0)&amp;"は、どこで　アイスを　かいましたか。"</f>
        <v>りこさんは、どこで　アイスを　かいましたか。</v>
      </c>
      <c r="J4" s="1" t="str">
        <f ca="1">VLOOKUP(4,namelist,2,0)&amp;"は、どこで　けしごむを　かいましたか。"</f>
        <v>りこさんは、どこで　けしごむを　かいましたか。</v>
      </c>
    </row>
    <row r="5" spans="1:10" s="1" customFormat="1" ht="33.75" customHeight="1" x14ac:dyDescent="0.15">
      <c r="A5" s="1">
        <f t="shared" ca="1" si="0"/>
        <v>0.55509506953891297</v>
      </c>
      <c r="B5" s="1">
        <f t="shared" ca="1" si="1"/>
        <v>15</v>
      </c>
      <c r="C5" s="1" t="str">
        <f t="shared" ca="1" si="2"/>
        <v>ゆいかさんは、おかあさんと　スーパーに　かいものに　いきました。おふろやさんで　おふろに　はいりました。</v>
      </c>
      <c r="D5" s="1" t="str">
        <f t="shared" ca="1" si="3"/>
        <v>ゆいかさんは、どこで　おふろに　はいりましたか。</v>
      </c>
      <c r="G5" s="1" t="str">
        <f ca="1">VLOOKUP(5,namelist,2,0)&amp;"は、おかあさんと　スーパーに　かいものに　いきました。"</f>
        <v>ゆいかさんは、おかあさんと　スーパーに　かいものに　いきました。</v>
      </c>
      <c r="H5" s="1" t="s">
        <v>352</v>
      </c>
      <c r="I5" s="1" t="str">
        <f ca="1">VLOOKUP(5,namelist,2,0)&amp;"は、どこに　かいものに　いきましたか。"</f>
        <v>ゆいかさんは、どこに　かいものに　いきましたか。</v>
      </c>
      <c r="J5" s="1" t="str">
        <f ca="1">VLOOKUP(5,namelist,2,0)&amp;"は、どこで　おふろに　はいりましたか。"</f>
        <v>ゆいかさんは、どこで　おふろに　はいりましたか。</v>
      </c>
    </row>
    <row r="6" spans="1:10" s="1" customFormat="1" ht="33.75" customHeight="1" x14ac:dyDescent="0.15">
      <c r="A6" s="1">
        <f t="shared" ca="1" si="0"/>
        <v>6.9520332367173476E-2</v>
      </c>
      <c r="B6" s="1">
        <f t="shared" ca="1" si="1"/>
        <v>2</v>
      </c>
      <c r="C6" s="1" t="str">
        <f t="shared" ca="1" si="2"/>
        <v>さらさんは、えいがかんで　えいがを　みました。レストランで　オムライスを　たべました。</v>
      </c>
      <c r="D6" s="1" t="str">
        <f t="shared" ca="1" si="3"/>
        <v>さらさんは、どこで　オムライスを　たべましたか。</v>
      </c>
      <c r="G6" s="1" t="str">
        <f ca="1">VLOOKUP(6,namelist,2,0)&amp;"は、えいがかんで　えいがを　みました。"</f>
        <v>さらさんは、えいがかんで　えいがを　みました。</v>
      </c>
      <c r="H6" s="1" t="s">
        <v>353</v>
      </c>
      <c r="I6" s="1" t="str">
        <f ca="1">VLOOKUP(6,namelist,2,0)&amp;"は、どこで　えいがを　みましたか。"</f>
        <v>さらさんは、どこで　えいがを　みましたか。</v>
      </c>
      <c r="J6" s="1" t="str">
        <f ca="1">VLOOKUP(6,namelist,2,0)&amp;"は、どこで　オムライスを　たべましたか。"</f>
        <v>さらさんは、どこで　オムライスを　たべましたか。</v>
      </c>
    </row>
    <row r="7" spans="1:10" s="1" customFormat="1" ht="33.75" customHeight="1" x14ac:dyDescent="0.15">
      <c r="A7" s="1">
        <f t="shared" ca="1" si="0"/>
        <v>0.35831100731220922</v>
      </c>
      <c r="B7" s="1">
        <f t="shared" ca="1" si="1"/>
        <v>8</v>
      </c>
      <c r="C7" s="1" t="str">
        <f t="shared" ca="1" si="2"/>
        <v>みおさんは、えんそくで　どうぶつえんに　いきました。かえってきてから　ベッドで　ねました。</v>
      </c>
      <c r="D7" s="1" t="str">
        <f t="shared" ca="1" si="3"/>
        <v>みおさんは、えんそくで　どこに　いきましたか。</v>
      </c>
      <c r="G7" s="1" t="str">
        <f ca="1">VLOOKUP(7,namelist,2,0)&amp;"は、えんそくで　どうぶつえんに　いきました。"</f>
        <v>みおさんは、えんそくで　どうぶつえんに　いきました。</v>
      </c>
      <c r="H7" s="1" t="s">
        <v>354</v>
      </c>
      <c r="I7" s="1" t="str">
        <f ca="1">VLOOKUP(7,namelist,2,0)&amp;"は、えんそくで　どこに　いきましたか。"</f>
        <v>みおさんは、えんそくで　どこに　いきましたか。</v>
      </c>
      <c r="J7" s="1" t="str">
        <f ca="1">VLOOKUP(7,namelist,2,0)&amp;"は、どこで　ねましたか。"</f>
        <v>みおさんは、どこで　ねましたか。</v>
      </c>
    </row>
    <row r="8" spans="1:10" s="1" customFormat="1" ht="33.75" customHeight="1" x14ac:dyDescent="0.15">
      <c r="A8" s="1">
        <f t="shared" ca="1" si="0"/>
        <v>0.43483721072851778</v>
      </c>
      <c r="B8" s="1">
        <f t="shared" ca="1" si="1"/>
        <v>10</v>
      </c>
      <c r="C8" s="1" t="str">
        <f t="shared" ca="1" si="2"/>
        <v>みゆさんは、ようちえんに　いもうとの　おむかえに　いきました。かえりに　こうえんで　あそびました。</v>
      </c>
      <c r="D8" s="1" t="str">
        <f t="shared" ca="1" si="3"/>
        <v>みゆさんは、どこに　おむかえに　いきましたか。</v>
      </c>
      <c r="G8" s="1" t="str">
        <f ca="1">VLOOKUP(8,namelist,2,0)&amp;"は、ようちえんに　いもうとの　おむかえに　いきました。"</f>
        <v>みゆさんは、ようちえんに　いもうとの　おむかえに　いきました。</v>
      </c>
      <c r="H8" s="1" t="s">
        <v>355</v>
      </c>
      <c r="I8" s="1" t="str">
        <f ca="1">VLOOKUP(8,namelist,2,0)&amp;"は、どこに　おむかえに　いきましたか。"</f>
        <v>みゆさんは、どこに　おむかえに　いきましたか。</v>
      </c>
      <c r="J8" s="1" t="str">
        <f ca="1">VLOOKUP(8,namelist,2,0)&amp;"は、どこで　あそびましたか。"</f>
        <v>みゆさんは、どこで　あそびましたか。</v>
      </c>
    </row>
    <row r="9" spans="1:10" s="1" customFormat="1" ht="33.75" customHeight="1" x14ac:dyDescent="0.15">
      <c r="A9" s="1">
        <f t="shared" ca="1" si="0"/>
        <v>3.119599088486813E-2</v>
      </c>
      <c r="B9" s="1">
        <f t="shared" ca="1" si="1"/>
        <v>1</v>
      </c>
      <c r="C9" s="1" t="str">
        <f t="shared" ca="1" si="2"/>
        <v>ゆいさんは、ほいくえんの　うんどうかいに　いきました。かえりに　パンやで　パンを　かいました。</v>
      </c>
      <c r="D9" s="1" t="str">
        <f t="shared" ca="1" si="3"/>
        <v>ゆいさんは、どこで　パンを　かいましたか。</v>
      </c>
      <c r="G9" s="1" t="str">
        <f ca="1">VLOOKUP(9,namelist,2,0)&amp;"は、ほいくえんの　うんどうかいに　いきました。"</f>
        <v>ゆいさんは、ほいくえんの　うんどうかいに　いきました。</v>
      </c>
      <c r="H9" s="1" t="s">
        <v>356</v>
      </c>
      <c r="I9" s="1" t="str">
        <f ca="1">VLOOKUP(9,namelist,2,0)&amp;"は、どこの　うんどうかいに　いきましたか。"</f>
        <v>ゆいさんは、どこの　うんどうかいに　いきましたか。</v>
      </c>
      <c r="J9" s="1" t="str">
        <f ca="1">VLOOKUP(9,namelist,2,0)&amp;"は、どこで　パンを　かいましたか。"</f>
        <v>ゆいさんは、どこで　パンを　かいましたか。</v>
      </c>
    </row>
    <row r="10" spans="1:10" s="1" customFormat="1" ht="33.75" customHeight="1" x14ac:dyDescent="0.15">
      <c r="A10" s="1">
        <f t="shared" ca="1" si="0"/>
        <v>0.78162042341743176</v>
      </c>
      <c r="B10" s="1">
        <f t="shared" ca="1" si="1"/>
        <v>21</v>
      </c>
      <c r="C10" s="1" t="str">
        <f t="shared" ca="1" si="2"/>
        <v>ゆいなさんは、きのう　しょうぼうしょの　けんがくに　いきました。きょうは、けいさつしょの　けんがくに　いきました。</v>
      </c>
      <c r="D10" s="1" t="str">
        <f t="shared" ca="1" si="3"/>
        <v>ゆいなさんは、きのう　どこの　けんがくに　いきましたか。</v>
      </c>
      <c r="G10" s="1" t="str">
        <f ca="1">VLOOKUP(10,namelist,2,0)&amp;"は、きのう　しょうぼうしょの　けんがくに　いきました。"</f>
        <v>ゆいなさんは、きのう　しょうぼうしょの　けんがくに　いきました。</v>
      </c>
      <c r="H10" s="1" t="s">
        <v>357</v>
      </c>
      <c r="I10" s="1" t="str">
        <f ca="1">VLOOKUP(10,namelist,2,0)&amp;"は、きのう　どこの　けんがくに　いきましたか。"</f>
        <v>ゆいなさんは、きのう　どこの　けんがくに　いきましたか。</v>
      </c>
      <c r="J10" s="1" t="str">
        <f ca="1">VLOOKUP(10,namelist,2,0)&amp;"は、きょう　どこの　けんがくに　いきましたか。"</f>
        <v>ゆいなさんは、きょう　どこの　けんがくに　いきましたか。</v>
      </c>
    </row>
    <row r="11" spans="1:10" s="1" customFormat="1" ht="33.75" customHeight="1" x14ac:dyDescent="0.15">
      <c r="A11" s="1">
        <f t="shared" ca="1" si="0"/>
        <v>0.92392139446487453</v>
      </c>
      <c r="B11" s="1">
        <f t="shared" ca="1" si="1"/>
        <v>26</v>
      </c>
      <c r="C11" s="1" t="str">
        <f t="shared" ca="1" si="2"/>
        <v>りくとくんは、ぶんぼうぐやで　てがみを　かいました。それから　ゆうびんきょくで　てがみを　だしました。</v>
      </c>
      <c r="D11" s="1" t="str">
        <f t="shared" ca="1" si="3"/>
        <v>りくとくんは、どこで　てがみを　だしましたか。</v>
      </c>
      <c r="G11" s="1" t="str">
        <f ca="1">VLOOKUP(11,namelist,2,0)&amp;"は、ぶんぼうぐやで　てがみを　かいました。"</f>
        <v>りくとくんは、ぶんぼうぐやで　てがみを　かいました。</v>
      </c>
      <c r="H11" s="1" t="s">
        <v>566</v>
      </c>
      <c r="I11" s="1" t="str">
        <f ca="1">VLOOKUP(11,namelist,2,0)&amp;"は、どこで　てがみを　かいましたか。"</f>
        <v>りくとくんは、どこで　てがみを　かいましたか。</v>
      </c>
      <c r="J11" s="1" t="str">
        <f ca="1">VLOOKUP(11,namelist,2,0)&amp;"は、どこで　てがみを　だしましたか。"</f>
        <v>りくとくんは、どこで　てがみを　だしましたか。</v>
      </c>
    </row>
    <row r="12" spans="1:10" s="1" customFormat="1" ht="33.75" customHeight="1" x14ac:dyDescent="0.15">
      <c r="A12" s="1">
        <f t="shared" ca="1" si="0"/>
        <v>0.68286208707777563</v>
      </c>
      <c r="B12" s="1">
        <f t="shared" ca="1" si="1"/>
        <v>18</v>
      </c>
      <c r="C12" s="1" t="str">
        <f t="shared" ca="1" si="2"/>
        <v>ひかりさんは、としょしつに　ほんを　よみに　いきました。それから　ずこうしつに　えを　みにいきました。</v>
      </c>
      <c r="D12" s="1" t="str">
        <f t="shared" ca="1" si="3"/>
        <v>ひかりさんは、どこに　えを　みに　いきましたか。</v>
      </c>
      <c r="G12" s="1" t="str">
        <f ca="1">VLOOKUP(12,namelist,2,0)&amp;"は、としょしつに　ほんを　よみに　いきました。"</f>
        <v>ひかりさんは、としょしつに　ほんを　よみに　いきました。</v>
      </c>
      <c r="H12" s="1" t="s">
        <v>358</v>
      </c>
      <c r="I12" s="1" t="str">
        <f ca="1">VLOOKUP(12,namelist,2,0)&amp;"は、どこに　ほんを　よみに　いきましたか。"</f>
        <v>ひかりさんは、どこに　ほんを　よみに　いきましたか。</v>
      </c>
      <c r="J12" s="1" t="str">
        <f ca="1">VLOOKUP(12,namelist,2,0)&amp;"は、どこに　えを　みに　いきましたか。"</f>
        <v>ひかりさんは、どこに　えを　みに　いきましたか。</v>
      </c>
    </row>
    <row r="13" spans="1:10" s="1" customFormat="1" ht="33.75" customHeight="1" x14ac:dyDescent="0.15">
      <c r="A13" s="1">
        <f t="shared" ca="1" si="0"/>
        <v>0.20435149930354801</v>
      </c>
      <c r="B13" s="1">
        <f t="shared" ca="1" si="1"/>
        <v>6</v>
      </c>
      <c r="C13" s="1" t="str">
        <f t="shared" ca="1" si="2"/>
        <v>れんくんは、かていかしつで　カレーを　つくりました。そして　りかしつで　たべました。</v>
      </c>
      <c r="D13" s="1" t="str">
        <f t="shared" ca="1" si="3"/>
        <v>れんくんは、どこで　カレーを　たべましたか。</v>
      </c>
      <c r="G13" s="1" t="str">
        <f ca="1">VLOOKUP(13,namelist,2,0)&amp;"は、かていかしつで　カレーを　つくりました。"</f>
        <v>れんくんは、かていかしつで　カレーを　つくりました。</v>
      </c>
      <c r="H13" s="1" t="s">
        <v>567</v>
      </c>
      <c r="I13" s="1" t="str">
        <f ca="1">VLOOKUP(13,namelist,2,0)&amp;"は、どこで　カレーを　つくりました。"</f>
        <v>れんくんは、どこで　カレーを　つくりました。</v>
      </c>
      <c r="J13" s="1" t="str">
        <f ca="1">VLOOKUP(13,namelist,2,0)&amp;"は、どこで　カレーを　たべましたか。"</f>
        <v>れんくんは、どこで　カレーを　たべましたか。</v>
      </c>
    </row>
    <row r="14" spans="1:10" s="1" customFormat="1" ht="33.75" customHeight="1" x14ac:dyDescent="0.15">
      <c r="A14" s="1">
        <f t="shared" ca="1" si="0"/>
        <v>0.90194364087909662</v>
      </c>
      <c r="B14" s="1">
        <f t="shared" ca="1" si="1"/>
        <v>25</v>
      </c>
      <c r="C14" s="1" t="str">
        <f t="shared" ca="1" si="2"/>
        <v>さくらさんは、おんがくしつで　うたの　れんしゅうを　しました。たいいくかんで　おどりの　れんしゅうを　しました。</v>
      </c>
      <c r="D14" s="1" t="str">
        <f t="shared" ca="1" si="3"/>
        <v>さくらさんは、どこで　おどりの　れんしゅうを　しましたか。</v>
      </c>
      <c r="G14" s="1" t="str">
        <f ca="1">VLOOKUP(14,namelist,2,0)&amp;"は、おんがくしつで　うたの　れんしゅうを　しました。"</f>
        <v>さくらさんは、おんがくしつで　うたの　れんしゅうを　しました。</v>
      </c>
      <c r="H14" s="1" t="s">
        <v>359</v>
      </c>
      <c r="I14" s="1" t="str">
        <f ca="1">VLOOKUP(14,namelist,2,0)&amp;"は、どこで　うたの　れんしゅうを　しましたか。"</f>
        <v>さくらさんは、どこで　うたの　れんしゅうを　しましたか。</v>
      </c>
      <c r="J14" s="1" t="str">
        <f ca="1">VLOOKUP(14,namelist,2,0)&amp;"は、どこで　おどりの　れんしゅうを　しましたか。"</f>
        <v>さくらさんは、どこで　おどりの　れんしゅうを　しましたか。</v>
      </c>
    </row>
    <row r="15" spans="1:10" s="1" customFormat="1" ht="33.75" customHeight="1" x14ac:dyDescent="0.15">
      <c r="A15" s="1">
        <f t="shared" ca="1" si="0"/>
        <v>0.99844896419869777</v>
      </c>
      <c r="B15" s="1">
        <f t="shared" ca="1" si="1"/>
        <v>29</v>
      </c>
      <c r="C15" s="1" t="str">
        <f t="shared" ca="1" si="2"/>
        <v>りなさんは、なかにわで　はなを　そだてました。そして、りかしつで　じっけんを　しました。</v>
      </c>
      <c r="D15" s="1" t="str">
        <f t="shared" ca="1" si="3"/>
        <v>りなさんは、どこで　はなを　そだてましたか。</v>
      </c>
      <c r="G15" s="1" t="str">
        <f ca="1">VLOOKUP(15,namelist,2,0)&amp;"は、なかにわで　はなを　そだてました。"</f>
        <v>りなさんは、なかにわで　はなを　そだてました。</v>
      </c>
      <c r="H15" s="1" t="s">
        <v>568</v>
      </c>
      <c r="I15" s="1" t="str">
        <f ca="1">VLOOKUP(15,namelist,2,0)&amp;"は、どこで　はなを　そだてましたか。"</f>
        <v>りなさんは、どこで　はなを　そだてましたか。</v>
      </c>
      <c r="J15" s="1" t="str">
        <f ca="1">VLOOKUP(15,namelist,2,0)&amp;"は、どこで　じっけんを　しましたか。"</f>
        <v>りなさんは、どこで　じっけんを　しましたか。</v>
      </c>
    </row>
    <row r="16" spans="1:10" s="1" customFormat="1" ht="33.75" customHeight="1" x14ac:dyDescent="0.15">
      <c r="A16" s="1">
        <f t="shared" ca="1" si="0"/>
        <v>0.57757175408665229</v>
      </c>
      <c r="B16" s="1">
        <f t="shared" ca="1" si="1"/>
        <v>17</v>
      </c>
      <c r="C16" s="1" t="str">
        <f t="shared" ca="1" si="2"/>
        <v>たいがくんは、こうちょうせんせいと　こうちょうしつで　おはなしを　しました。それから　ともだちと　すべりだいで　あそびました。</v>
      </c>
      <c r="D16" s="1" t="str">
        <f t="shared" ca="1" si="3"/>
        <v>たいがくんは、どこで　ともだちと　あそびましたか。</v>
      </c>
      <c r="G16" s="1" t="str">
        <f ca="1">VLOOKUP(16,namelist,2,0)&amp;"は、こうちょうせんせいと　こうちょうしつで　おはなしを　しました。"</f>
        <v>たいがくんは、こうちょうせんせいと　こうちょうしつで　おはなしを　しました。</v>
      </c>
      <c r="H16" s="1" t="s">
        <v>569</v>
      </c>
      <c r="I16" s="1" t="str">
        <f ca="1">VLOOKUP(16,namelist,2,0)&amp;"は、どこで　こうちょうせんせいと　おはなしを　しましたか。"</f>
        <v>たいがくんは、どこで　こうちょうせんせいと　おはなしを　しましたか。</v>
      </c>
      <c r="J16" s="1" t="str">
        <f ca="1">VLOOKUP(16,namelist,2,0)&amp;"は、どこで　ともだちと　あそびましたか。"</f>
        <v>たいがくんは、どこで　ともだちと　あそびましたか。</v>
      </c>
    </row>
    <row r="17" spans="1:10" s="1" customFormat="1" ht="33.75" customHeight="1" x14ac:dyDescent="0.15">
      <c r="A17" s="1">
        <f t="shared" ca="1" si="0"/>
        <v>0.53118821530576976</v>
      </c>
      <c r="B17" s="1">
        <f t="shared" ca="1" si="1"/>
        <v>14</v>
      </c>
      <c r="C17" s="1" t="str">
        <f t="shared" ca="1" si="2"/>
        <v>あおとくんは、ほんやさんで　ほんを　かいました。それから　おじいさんの　いえに　ほんを　とどけました。</v>
      </c>
      <c r="D17" s="1" t="str">
        <f t="shared" ca="1" si="3"/>
        <v>あおとくんは、どこで　ほんを　かいましたか。</v>
      </c>
      <c r="G17" s="1" t="str">
        <f ca="1">VLOOKUP(17,namelist,2,0)&amp;"は、ほんやさんで　ほんを　かいました。"</f>
        <v>あおとくんは、ほんやさんで　ほんを　かいました。</v>
      </c>
      <c r="H17" s="1" t="s">
        <v>570</v>
      </c>
      <c r="I17" s="1" t="str">
        <f ca="1">VLOOKUP(17,namelist,2,0)&amp;"は、どこで　ほんを　かいましたか。"</f>
        <v>あおとくんは、どこで　ほんを　かいましたか。</v>
      </c>
      <c r="J17" s="1" t="str">
        <f ca="1">VLOOKUP(17,namelist,2,0)&amp;"は、どこに　ほんを　とどけましたか。"</f>
        <v>あおとくんは、どこに　ほんを　とどけましたか。</v>
      </c>
    </row>
    <row r="18" spans="1:10" s="1" customFormat="1" ht="33.75" customHeight="1" x14ac:dyDescent="0.15">
      <c r="A18" s="1">
        <f t="shared" ca="1" si="0"/>
        <v>0.98533088397029689</v>
      </c>
      <c r="B18" s="1">
        <f t="shared" ca="1" si="1"/>
        <v>28</v>
      </c>
      <c r="C18" s="1" t="str">
        <f t="shared" ca="1" si="2"/>
        <v>こはるさんは、ともだちを　さがしに　しょくいんしつに　いきました。ともだちは、としょしつに　いました。</v>
      </c>
      <c r="D18" s="1" t="str">
        <f t="shared" ca="1" si="3"/>
        <v>どこに　せんせいを　さがしに　いきましたか。</v>
      </c>
      <c r="G18" s="1" t="str">
        <f ca="1">VLOOKUP(B18,namelist,2,0)&amp;"は、ともだちを　さがしに　しょくいんしつに　いきました。"</f>
        <v>こはるさんは、ともだちを　さがしに　しょくいんしつに　いきました。</v>
      </c>
      <c r="H18" s="1" t="s">
        <v>360</v>
      </c>
      <c r="I18" s="1" t="s">
        <v>310</v>
      </c>
      <c r="J18" s="1" t="s">
        <v>361</v>
      </c>
    </row>
    <row r="19" spans="1:10" s="1" customFormat="1" ht="33.75" customHeight="1" x14ac:dyDescent="0.15">
      <c r="A19" s="1">
        <f t="shared" ca="1" si="0"/>
        <v>0.36797782511233756</v>
      </c>
      <c r="B19" s="1">
        <f t="shared" ca="1" si="1"/>
        <v>9</v>
      </c>
      <c r="C19" s="1" t="str">
        <f t="shared" ca="1" si="2"/>
        <v>さきさんは、ずこうしつで　こうさくを　しました。それから　さくひんを　しょくいんしつの　せんせいに　みせに　いきました。</v>
      </c>
      <c r="D19" s="1" t="str">
        <f t="shared" ca="1" si="3"/>
        <v>さきさんは、どこに　さくひんを　みせに　いきましたか。</v>
      </c>
      <c r="G19" s="1" t="str">
        <f ca="1">VLOOKUP(19,namelist,2,0)&amp;"は、ずこうしつで　こうさくを　しました。"</f>
        <v>さきさんは、ずこうしつで　こうさくを　しました。</v>
      </c>
      <c r="H19" s="1" t="s">
        <v>571</v>
      </c>
      <c r="I19" s="1" t="str">
        <f ca="1">VLOOKUP(19,namelist,2,0)&amp;"は、どこで　こうさくを　しましたか。"</f>
        <v>さきさんは、どこで　こうさくを　しましたか。</v>
      </c>
      <c r="J19" s="1" t="str">
        <f ca="1">VLOOKUP(19,namelist,2,0)&amp;"は、どこに　さくひんを　みせに　いきましたか。"</f>
        <v>さきさんは、どこに　さくひんを　みせに　いきましたか。</v>
      </c>
    </row>
    <row r="20" spans="1:10" s="1" customFormat="1" ht="33.75" customHeight="1" x14ac:dyDescent="0.15">
      <c r="A20" s="1">
        <f t="shared" ca="1" si="0"/>
        <v>0.56347638616330431</v>
      </c>
      <c r="B20" s="1">
        <f t="shared" ca="1" si="1"/>
        <v>16</v>
      </c>
      <c r="C20" s="1" t="str">
        <f t="shared" ca="1" si="2"/>
        <v>ゆうなさんは、きのう　ほけんしつに　いきました。きょうは、としょしつに　いきました。</v>
      </c>
      <c r="D20" s="1" t="str">
        <f t="shared" ca="1" si="3"/>
        <v>ゆうなさんは、きのう　どこに　いきましたか。</v>
      </c>
      <c r="G20" s="1" t="str">
        <f ca="1">VLOOKUP(20,namelist,2,0)&amp;"は、きのう　ほけんしつに　いきました。"</f>
        <v>ゆうなさんは、きのう　ほけんしつに　いきました。</v>
      </c>
      <c r="H20" s="1" t="s">
        <v>362</v>
      </c>
      <c r="I20" s="1" t="str">
        <f ca="1">VLOOKUP(20,namelist,2,0)&amp;"は、きのう　どこに　いきましたか。"</f>
        <v>ゆうなさんは、きのう　どこに　いきましたか。</v>
      </c>
      <c r="J20" s="1" t="str">
        <f ca="1">VLOOKUP(20,namelist,2,0)&amp;"は、きょう　どこに　いきましたか。"</f>
        <v>ゆうなさんは、きょう　どこに　いきましたか。</v>
      </c>
    </row>
    <row r="21" spans="1:10" s="1" customFormat="1" ht="33.75" customHeight="1" x14ac:dyDescent="0.15">
      <c r="A21" s="1">
        <f t="shared" ca="1" si="0"/>
        <v>0.19593673198220896</v>
      </c>
      <c r="B21" s="1">
        <f t="shared" ca="1" si="1"/>
        <v>5</v>
      </c>
      <c r="C21" s="1" t="str">
        <f t="shared" ca="1" si="2"/>
        <v>ももかさんは、やすみじかんに　なったので　うんどうじょうに　いきました。やすみじかんが　おわってから　たいいくかんに　いきました。</v>
      </c>
      <c r="D21" s="1" t="str">
        <f t="shared" ca="1" si="3"/>
        <v>ももかさんは、やすみじかんに　どこに　いきましたか。</v>
      </c>
      <c r="G21" s="1" t="str">
        <f ca="1">VLOOKUP(21,namelist,2,0)&amp;"は、やすみじかんに　なったので　うんどうじょうに　いきました。"</f>
        <v>ももかさんは、やすみじかんに　なったので　うんどうじょうに　いきました。</v>
      </c>
      <c r="H21" s="1" t="s">
        <v>363</v>
      </c>
      <c r="I21" s="1" t="str">
        <f ca="1">VLOOKUP(21,namelist,2,0)&amp;"は、やすみじかんに　どこに　いきましたか。"</f>
        <v>ももかさんは、やすみじかんに　どこに　いきましたか。</v>
      </c>
      <c r="J21" s="1" t="str">
        <f ca="1">VLOOKUP(21,namelist,2,0)&amp;"は、やすみじかんが　おわって　どこに　いきましたか。"</f>
        <v>ももかさんは、やすみじかんが　おわって　どこに　いきましたか。</v>
      </c>
    </row>
    <row r="22" spans="1:10" s="1" customFormat="1" ht="33.75" customHeight="1" x14ac:dyDescent="0.15">
      <c r="A22" s="1">
        <f t="shared" ca="1" si="0"/>
        <v>0.7031681142861117</v>
      </c>
      <c r="B22" s="1">
        <f t="shared" ca="1" si="1"/>
        <v>20</v>
      </c>
      <c r="C22" s="1" t="str">
        <f t="shared" ca="1" si="2"/>
        <v>あらたくんは、たいいくかんで　マットを　しました。うんどうじょうで　てつぼうを　しました。</v>
      </c>
      <c r="D22" s="1" t="str">
        <f t="shared" ca="1" si="3"/>
        <v>あらたくんは、どこで　マットを　しましたか。</v>
      </c>
      <c r="G22" s="1" t="str">
        <f ca="1">VLOOKUP(22,namelist,2,0)&amp;"は、たいいくかんで　マットを　しました。"</f>
        <v>あらたくんは、たいいくかんで　マットを　しました。</v>
      </c>
      <c r="H22" s="1" t="s">
        <v>364</v>
      </c>
      <c r="I22" s="1" t="str">
        <f ca="1">VLOOKUP(22,namelist,2,0)&amp;"は、どこで　マットを　しましたか。"</f>
        <v>あらたくんは、どこで　マットを　しましたか。</v>
      </c>
      <c r="J22" s="1" t="str">
        <f ca="1">VLOOKUP(22,namelist,2,0)&amp;"は、どこで　てつぼうを　しましたか。"</f>
        <v>あらたくんは、どこで　てつぼうを　しましたか。</v>
      </c>
    </row>
    <row r="23" spans="1:10" s="1" customFormat="1" ht="33.75" customHeight="1" x14ac:dyDescent="0.15">
      <c r="A23" s="1">
        <f t="shared" ca="1" si="0"/>
        <v>0.68441921966786001</v>
      </c>
      <c r="B23" s="1">
        <f t="shared" ca="1" si="1"/>
        <v>19</v>
      </c>
      <c r="C23" s="1" t="str">
        <f t="shared" ca="1" si="2"/>
        <v>ことはさんは、やまに　むしとりに　いきました。かわに　さかなとりに　いきました。</v>
      </c>
      <c r="D23" s="1" t="str">
        <f t="shared" ca="1" si="3"/>
        <v>ことはさんは、どこに　さかなとりに　いきましたか。</v>
      </c>
      <c r="G23" s="1" t="str">
        <f ca="1">VLOOKUP(23,namelist,2,0)&amp;"は、やまに　むしとりに　いきました。"</f>
        <v>ことはさんは、やまに　むしとりに　いきました。</v>
      </c>
      <c r="H23" s="1" t="s">
        <v>365</v>
      </c>
      <c r="I23" s="1" t="str">
        <f ca="1">VLOOKUP(23,namelist,2,0)&amp;"は、どこに　むしとりに　いきましたか。"</f>
        <v>ことはさんは、どこに　むしとりに　いきましたか。</v>
      </c>
      <c r="J23" s="1" t="str">
        <f ca="1">VLOOKUP(23,namelist,2,0)&amp;"は、どこに　さかなとりに　いきましたか。"</f>
        <v>ことはさんは、どこに　さかなとりに　いきましたか。</v>
      </c>
    </row>
    <row r="24" spans="1:10" s="1" customFormat="1" ht="33.75" customHeight="1" x14ac:dyDescent="0.15">
      <c r="A24" s="1">
        <f t="shared" ca="1" si="0"/>
        <v>0.48441778708344441</v>
      </c>
      <c r="B24" s="1">
        <f t="shared" ca="1" si="1"/>
        <v>11</v>
      </c>
      <c r="C24" s="1" t="str">
        <f t="shared" ca="1" si="2"/>
        <v>あかりさんは、なつは　うみに　あそびに　いきます。ふゆは、おじいさんの　ところに　いきます。</v>
      </c>
      <c r="D24" s="1" t="str">
        <f t="shared" ca="1" si="3"/>
        <v>あかりさんは、ふゆは　どこに　いきますか。</v>
      </c>
      <c r="G24" s="1" t="str">
        <f ca="1">VLOOKUP(24,namelist,2,0)&amp;"は、なつは　うみに　あそびに　いきます。"</f>
        <v>あかりさんは、なつは　うみに　あそびに　いきます。</v>
      </c>
      <c r="H24" s="1" t="s">
        <v>572</v>
      </c>
      <c r="I24" s="1" t="str">
        <f ca="1">VLOOKUP(24,namelist,2,0)&amp;"は、なつは　どこに　あそびに　いきますか。"</f>
        <v>あかりさんは、なつは　どこに　あそびに　いきますか。</v>
      </c>
      <c r="J24" s="1" t="str">
        <f ca="1">VLOOKUP(24,namelist,2,0)&amp;"は、ふゆは　どこに　いきますか。"</f>
        <v>あかりさんは、ふゆは　どこに　いきますか。</v>
      </c>
    </row>
    <row r="25" spans="1:10" s="1" customFormat="1" ht="33.75" customHeight="1" x14ac:dyDescent="0.15">
      <c r="A25" s="1">
        <f t="shared" ca="1" si="0"/>
        <v>0.78193649108415564</v>
      </c>
      <c r="B25" s="1">
        <f t="shared" ca="1" si="1"/>
        <v>22</v>
      </c>
      <c r="C25" s="1" t="str">
        <f t="shared" ca="1" si="2"/>
        <v>つむぎさんは、かわには　せんたくを　しに　いきます。やまには　しばかりに　いきます。</v>
      </c>
      <c r="D25" s="1" t="str">
        <f t="shared" ca="1" si="3"/>
        <v>つむぎさんは、どこに　しばかりに　いきますか。</v>
      </c>
      <c r="G25" s="1" t="str">
        <f ca="1">VLOOKUP(25,namelist,2,0)&amp;"は、かわには　せんたくを　しに　いきます。"</f>
        <v>つむぎさんは、かわには　せんたくを　しに　いきます。</v>
      </c>
      <c r="H25" s="1" t="s">
        <v>573</v>
      </c>
      <c r="I25" s="1" t="str">
        <f ca="1">VLOOKUP(25,namelist,2,0)&amp;"は、どこに　せんたくを　しに　いきますか。"</f>
        <v>つむぎさんは、どこに　せんたくを　しに　いきますか。</v>
      </c>
      <c r="J25" s="1" t="str">
        <f ca="1">VLOOKUP(25,namelist,2,0)&amp;"は、どこに　しばかりに　いきますか。"</f>
        <v>つむぎさんは、どこに　しばかりに　いきますか。</v>
      </c>
    </row>
    <row r="26" spans="1:10" s="1" customFormat="1" ht="33.75" customHeight="1" x14ac:dyDescent="0.15">
      <c r="A26" s="1">
        <f t="shared" ca="1" si="0"/>
        <v>0.50174175678956479</v>
      </c>
      <c r="B26" s="1">
        <f t="shared" ca="1" si="1"/>
        <v>13</v>
      </c>
      <c r="C26" s="1" t="str">
        <f t="shared" ca="1" si="2"/>
        <v>けいたくんは、かわに　さかつりに　いきました。いけに　カッパを　さがしに　いきました。</v>
      </c>
      <c r="D26" s="1" t="str">
        <f t="shared" ca="1" si="3"/>
        <v>けいたくんは、さかなを　つりに　どこに　いきましたか。</v>
      </c>
      <c r="G26" s="1" t="str">
        <f ca="1">VLOOKUP(26,namelist,2,0)&amp;"は、かわに　さかつりに　いきました。"</f>
        <v>けいたくんは、かわに　さかつりに　いきました。</v>
      </c>
      <c r="H26" s="1" t="s">
        <v>366</v>
      </c>
      <c r="I26" s="1" t="str">
        <f ca="1">VLOOKUP(26,namelist,2,0)&amp;"は、さかなを　つりに　どこに　いきましたか。"</f>
        <v>けいたくんは、さかなを　つりに　どこに　いきましたか。</v>
      </c>
      <c r="J26" s="1" t="str">
        <f ca="1">VLOOKUP(26,namelist,2,0)&amp;"は、かっぱを　さがしに　どこに　いきましたか。"</f>
        <v>けいたくんは、かっぱを　さがしに　どこに　いきましたか。</v>
      </c>
    </row>
    <row r="27" spans="1:10" s="1" customFormat="1" ht="33.75" customHeight="1" x14ac:dyDescent="0.15">
      <c r="A27" s="1">
        <f t="shared" ca="1" si="0"/>
        <v>0.29171644851765433</v>
      </c>
      <c r="B27" s="1">
        <f t="shared" ca="1" si="1"/>
        <v>7</v>
      </c>
      <c r="C27" s="1" t="str">
        <f t="shared" ca="1" si="2"/>
        <v>そうまくんは、コンビニで　おにぎりを　かいました。それから　えきに　いって　きっぷを　かいました。</v>
      </c>
      <c r="D27" s="1" t="str">
        <f t="shared" ca="1" si="3"/>
        <v>そうまくんは、どこで　おにぎりを　かいましたか。</v>
      </c>
      <c r="G27" s="1" t="str">
        <f ca="1">VLOOKUP(27,namelist,2,0)&amp;"は、コンビニで　おにぎりを　かいました。"</f>
        <v>そうまくんは、コンビニで　おにぎりを　かいました。</v>
      </c>
      <c r="H27" s="1" t="s">
        <v>574</v>
      </c>
      <c r="I27" s="1" t="str">
        <f ca="1">VLOOKUP(27,namelist,2,0)&amp;"は、どこで　おにぎりを　かいましたか。"</f>
        <v>そうまくんは、どこで　おにぎりを　かいましたか。</v>
      </c>
      <c r="J27" s="1" t="str">
        <f ca="1">VLOOKUP(27,namelist,2,0)&amp;"は、どこで　きっぷを　かいましたか。"</f>
        <v>そうまくんは、どこで　きっぷを　かいましたか。</v>
      </c>
    </row>
    <row r="28" spans="1:10" s="1" customFormat="1" ht="33.75" customHeight="1" x14ac:dyDescent="0.15">
      <c r="A28" s="1">
        <f t="shared" ca="1" si="0"/>
        <v>0.79153482332556313</v>
      </c>
      <c r="B28" s="1">
        <f t="shared" ca="1" si="1"/>
        <v>23</v>
      </c>
      <c r="C28" s="1" t="str">
        <f t="shared" ca="1" si="2"/>
        <v>こはるさんは、はらっぱで　むしを　つかまえました。こうえんで　かなへびを　みつけました。</v>
      </c>
      <c r="D28" s="1" t="str">
        <f t="shared" ca="1" si="3"/>
        <v>こはるさんは、どこで　かなへびを　みつけましたか。</v>
      </c>
      <c r="G28" s="1" t="str">
        <f ca="1">VLOOKUP(28,namelist,2,0)&amp;"は、はらっぱで　むしを　つかまえました。"</f>
        <v>こはるさんは、はらっぱで　むしを　つかまえました。</v>
      </c>
      <c r="H28" s="1" t="s">
        <v>367</v>
      </c>
      <c r="I28" s="1" t="str">
        <f ca="1">VLOOKUP(28,namelist,2,0)&amp;"は、どこで　むしを　つかまえましたか。"</f>
        <v>こはるさんは、どこで　むしを　つかまえましたか。</v>
      </c>
      <c r="J28" s="1" t="str">
        <f ca="1">VLOOKUP(28,namelist,2,0)&amp;"は、どこで　かなへびを　みつけましたか。"</f>
        <v>こはるさんは、どこで　かなへびを　みつけましたか。</v>
      </c>
    </row>
    <row r="29" spans="1:10" s="1" customFormat="1" ht="33.75" customHeight="1" x14ac:dyDescent="0.15">
      <c r="A29" s="1">
        <f t="shared" ca="1" si="0"/>
        <v>0.1643105306787801</v>
      </c>
      <c r="B29" s="1">
        <f t="shared" ca="1" si="1"/>
        <v>4</v>
      </c>
      <c r="C29" s="1" t="str">
        <f t="shared" ca="1" si="2"/>
        <v>ひなたくんは、はたけで　だいこんを　そだてて　います。かだんで　ひまわりを　そだてて　います。</v>
      </c>
      <c r="D29" s="1" t="str">
        <f t="shared" ca="1" si="3"/>
        <v>ひなたくんは、どこで　ひまわりを　そだてて　いますか。</v>
      </c>
      <c r="G29" s="1" t="str">
        <f ca="1">VLOOKUP(29,namelist,2,0)&amp;"は、はたけで　だいこんを　そだてて　います。"</f>
        <v>ひなたくんは、はたけで　だいこんを　そだてて　います。</v>
      </c>
      <c r="H29" s="1" t="s">
        <v>368</v>
      </c>
      <c r="I29" s="1" t="str">
        <f ca="1">VLOOKUP(29,namelist,2,0)&amp;"は、どこで　だいこんを　そだてて　いますか。"</f>
        <v>ひなたくんは、どこで　だいこんを　そだてて　いますか。</v>
      </c>
      <c r="J29" s="1" t="str">
        <f ca="1">VLOOKUP(29,namelist,2,0)&amp;"は、どこで　ひまわりを　そだてて　いますか。"</f>
        <v>ひなたくんは、どこで　ひまわりを　そだてて　いますか。</v>
      </c>
    </row>
    <row r="30" spans="1:10" s="1" customFormat="1" ht="33.75" customHeight="1" x14ac:dyDescent="0.15">
      <c r="A30" s="1">
        <f t="shared" ca="1" si="0"/>
        <v>0.98328925517780241</v>
      </c>
      <c r="B30" s="1">
        <f t="shared" ca="1" si="1"/>
        <v>27</v>
      </c>
      <c r="C30" s="1" t="str">
        <f t="shared" ca="1" si="2"/>
        <v>れいさんは、ゆうえんちに　あそびに　いきました。それから　おじいさんのいえに　かえって　ねました。</v>
      </c>
      <c r="D30" s="1" t="str">
        <f t="shared" ca="1" si="3"/>
        <v>れいさんは、どこに　あそびに　いきましたか。</v>
      </c>
      <c r="G30" s="1" t="str">
        <f ca="1">VLOOKUP(30,namelist,2,0)&amp;"は、ゆうえんちに　あそびに　いきました。"</f>
        <v>れいさんは、ゆうえんちに　あそびに　いきました。</v>
      </c>
      <c r="H30" s="1" t="s">
        <v>575</v>
      </c>
      <c r="I30" s="1" t="str">
        <f ca="1">VLOOKUP(30,namelist,2,0)&amp;"は、どこに　あそびに　いきましたか。"</f>
        <v>れいさんは、どこに　あそびに　いきましたか。</v>
      </c>
      <c r="J30" s="1" t="str">
        <f ca="1">VLOOKUP(30,namelist,2,0)&amp;"は、どこで　ねましたか。"</f>
        <v>れいさんは、どこで　ねましたか。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"/>
  <sheetViews>
    <sheetView workbookViewId="0">
      <selection activeCell="B2" sqref="B2:D30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9" max="10" width="39.5" bestFit="1" customWidth="1"/>
  </cols>
  <sheetData>
    <row r="1" spans="1:10" x14ac:dyDescent="0.15">
      <c r="A1" t="s">
        <v>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4.5" customHeight="1" x14ac:dyDescent="0.15">
      <c r="A2" s="1">
        <f ca="1">RAND()</f>
        <v>0.38118284464648944</v>
      </c>
      <c r="B2" s="1">
        <f ca="1">RANK(A2,A$2:A$30,1)</f>
        <v>9</v>
      </c>
      <c r="C2" s="1" t="str">
        <f ca="1">G2&amp;H2</f>
        <v>しゅんくんは　りんごを　たべました。</v>
      </c>
      <c r="D2" s="1" t="str">
        <f ca="1">IF(MOD(INT(RAND()*10),2)=0,I2,J2)</f>
        <v>しゅんくんは　なにを　たべましたか。</v>
      </c>
      <c r="G2" s="1" t="str">
        <f ca="1">VLOOKUP(2,namelist,2,0)&amp;"は　りんごを　たべました。"</f>
        <v>しゅんくんは　りんごを　たべました。</v>
      </c>
      <c r="I2" s="1" t="str">
        <f ca="1">VLOOKUP(2,namelist,2,0)&amp;"は　なにを　たべましたか。"</f>
        <v>しゅんくんは　なにを　たべましたか。</v>
      </c>
      <c r="J2" s="1" t="str">
        <f ca="1">VLOOKUP(2,namelist,2,0)&amp;"は　なにを　たべましたか。"</f>
        <v>しゅんくんは　なにを　たべましたか。</v>
      </c>
    </row>
    <row r="3" spans="1:10" s="1" customFormat="1" ht="34.5" customHeight="1" x14ac:dyDescent="0.15">
      <c r="A3" s="1">
        <f t="shared" ref="A3:A30" ca="1" si="0">RAND()</f>
        <v>0.59156487612850728</v>
      </c>
      <c r="B3" s="1">
        <f t="shared" ref="B3:B30" ca="1" si="1">RANK(A3,A$2:A$30,1)</f>
        <v>17</v>
      </c>
      <c r="C3" s="1" t="str">
        <f t="shared" ref="C3:C30" si="2">G3&amp;H3</f>
        <v>コップが　われました。</v>
      </c>
      <c r="D3" s="1" t="str">
        <f t="shared" ref="D3:D30" ca="1" si="3">IF(MOD(INT(RAND()*10),2)=0,I3,J3)</f>
        <v>なにが　われましたか。</v>
      </c>
      <c r="G3" s="1" t="s">
        <v>369</v>
      </c>
      <c r="I3" s="1" t="s">
        <v>370</v>
      </c>
      <c r="J3" s="1" t="s">
        <v>370</v>
      </c>
    </row>
    <row r="4" spans="1:10" s="1" customFormat="1" ht="34.5" customHeight="1" x14ac:dyDescent="0.15">
      <c r="A4" s="1">
        <f t="shared" ca="1" si="0"/>
        <v>0.20768803088462695</v>
      </c>
      <c r="B4" s="1">
        <f t="shared" ca="1" si="1"/>
        <v>6</v>
      </c>
      <c r="C4" s="1" t="str">
        <f t="shared" si="2"/>
        <v>とりが　とんで　きました。</v>
      </c>
      <c r="D4" s="1" t="str">
        <f t="shared" ca="1" si="3"/>
        <v>なにが　とんで　きましたか。</v>
      </c>
      <c r="G4" s="1" t="s">
        <v>371</v>
      </c>
      <c r="I4" s="1" t="s">
        <v>372</v>
      </c>
      <c r="J4" s="1" t="s">
        <v>372</v>
      </c>
    </row>
    <row r="5" spans="1:10" s="1" customFormat="1" ht="34.5" customHeight="1" x14ac:dyDescent="0.15">
      <c r="A5" s="1">
        <f t="shared" ca="1" si="0"/>
        <v>0.52327163998532589</v>
      </c>
      <c r="B5" s="1">
        <f t="shared" ca="1" si="1"/>
        <v>13</v>
      </c>
      <c r="C5" s="1" t="str">
        <f t="shared" ca="1" si="2"/>
        <v>ゆいかさんが　みずを　のみました。</v>
      </c>
      <c r="D5" s="1" t="str">
        <f t="shared" ca="1" si="3"/>
        <v>ゆいかさんは　なにを　のみましたか。</v>
      </c>
      <c r="G5" s="1" t="str">
        <f ca="1">VLOOKUP(5,namelist,2,0)&amp;"が　みずを　のみました。"</f>
        <v>ゆいかさんが　みずを　のみました。</v>
      </c>
      <c r="I5" s="1" t="str">
        <f ca="1">VLOOKUP(5,namelist,2,0)&amp;"は　なにを　のみましたか。"</f>
        <v>ゆいかさんは　なにを　のみましたか。</v>
      </c>
      <c r="J5" s="1" t="str">
        <f ca="1">VLOOKUP(5,namelist,2,0)&amp;"は　なにを　のみましたか。"</f>
        <v>ゆいかさんは　なにを　のみましたか。</v>
      </c>
    </row>
    <row r="6" spans="1:10" s="1" customFormat="1" ht="34.5" customHeight="1" x14ac:dyDescent="0.15">
      <c r="A6" s="1">
        <f t="shared" ca="1" si="0"/>
        <v>0.76686124803552458</v>
      </c>
      <c r="B6" s="1">
        <f t="shared" ca="1" si="1"/>
        <v>22</v>
      </c>
      <c r="C6" s="1" t="str">
        <f t="shared" ca="1" si="2"/>
        <v>さらさんが　ぼーるを　なげました。</v>
      </c>
      <c r="D6" s="1" t="str">
        <f t="shared" ca="1" si="3"/>
        <v>さらさんは　なにを　なげましたか。</v>
      </c>
      <c r="G6" s="1" t="str">
        <f ca="1">VLOOKUP(6,namelist,2,0)&amp;"が　ぼーるを　なげました。"</f>
        <v>さらさんが　ぼーるを　なげました。</v>
      </c>
      <c r="I6" s="1" t="str">
        <f ca="1">VLOOKUP(6,namelist,2,0)&amp;"は　なにを　なげましたか。"</f>
        <v>さらさんは　なにを　なげましたか。</v>
      </c>
      <c r="J6" s="1" t="str">
        <f ca="1">VLOOKUP(6,namelist,2,0)&amp;"は　なにを　なげましたか。"</f>
        <v>さらさんは　なにを　なげましたか。</v>
      </c>
    </row>
    <row r="7" spans="1:10" s="1" customFormat="1" ht="34.5" customHeight="1" x14ac:dyDescent="0.15">
      <c r="A7" s="1">
        <f t="shared" ca="1" si="0"/>
        <v>0.77590134206102912</v>
      </c>
      <c r="B7" s="1">
        <f t="shared" ca="1" si="1"/>
        <v>23</v>
      </c>
      <c r="C7" s="1" t="str">
        <f t="shared" si="2"/>
        <v>うしが　きゅうに　うごき　はじめました。</v>
      </c>
      <c r="D7" s="1" t="str">
        <f t="shared" ca="1" si="3"/>
        <v>なにが　うごき　はじめましたか。</v>
      </c>
      <c r="G7" s="1" t="s">
        <v>373</v>
      </c>
      <c r="I7" s="1" t="s">
        <v>374</v>
      </c>
      <c r="J7" s="1" t="s">
        <v>374</v>
      </c>
    </row>
    <row r="8" spans="1:10" s="1" customFormat="1" ht="34.5" customHeight="1" x14ac:dyDescent="0.15">
      <c r="A8" s="1">
        <f t="shared" ca="1" si="0"/>
        <v>0.42726351945683105</v>
      </c>
      <c r="B8" s="1">
        <f t="shared" ca="1" si="1"/>
        <v>11</v>
      </c>
      <c r="C8" s="1" t="str">
        <f t="shared" ca="1" si="2"/>
        <v>みゆさんが　ぼーるを　けりました。</v>
      </c>
      <c r="D8" s="1" t="str">
        <f t="shared" ca="1" si="3"/>
        <v>みゆさんは　なにを　けりましたか。</v>
      </c>
      <c r="G8" s="1" t="str">
        <f ca="1">VLOOKUP(8,namelist,2,0)&amp;"が　ぼーるを　けりました。"</f>
        <v>みゆさんが　ぼーるを　けりました。</v>
      </c>
      <c r="I8" s="1" t="str">
        <f ca="1">VLOOKUP(8,namelist,2,0)&amp;"は　なにを　けりましたか。"</f>
        <v>みゆさんは　なにを　けりましたか。</v>
      </c>
      <c r="J8" s="1" t="str">
        <f ca="1">VLOOKUP(8,namelist,2,0)&amp;"は　なにを　けりましたか。"</f>
        <v>みゆさんは　なにを　けりましたか。</v>
      </c>
    </row>
    <row r="9" spans="1:10" s="1" customFormat="1" ht="34.5" customHeight="1" x14ac:dyDescent="0.15">
      <c r="A9" s="1">
        <f t="shared" ca="1" si="0"/>
        <v>0.85456912750092051</v>
      </c>
      <c r="B9" s="1">
        <f t="shared" ca="1" si="1"/>
        <v>25</v>
      </c>
      <c r="C9" s="1" t="str">
        <f t="shared" ca="1" si="2"/>
        <v>ゆいさんは　とまとを　かいました。</v>
      </c>
      <c r="D9" s="1" t="str">
        <f t="shared" ca="1" si="3"/>
        <v>ゆいさんは　なにを　かいましたか。</v>
      </c>
      <c r="G9" s="1" t="str">
        <f ca="1">VLOOKUP(9,namelist,2,0)&amp;"は　とまとを　かいました。"</f>
        <v>ゆいさんは　とまとを　かいました。</v>
      </c>
      <c r="I9" s="1" t="str">
        <f ca="1">VLOOKUP(9,namelist,2,0)&amp;"は　なにを　かいましたか。"</f>
        <v>ゆいさんは　なにを　かいましたか。</v>
      </c>
      <c r="J9" s="1" t="str">
        <f ca="1">VLOOKUP(9,namelist,2,0)&amp;"は　なにを　かいましたか。"</f>
        <v>ゆいさんは　なにを　かいましたか。</v>
      </c>
    </row>
    <row r="10" spans="1:10" s="1" customFormat="1" ht="34.5" customHeight="1" x14ac:dyDescent="0.15">
      <c r="A10" s="1">
        <f t="shared" ca="1" si="0"/>
        <v>0.8875374647425408</v>
      </c>
      <c r="B10" s="1">
        <f t="shared" ca="1" si="1"/>
        <v>27</v>
      </c>
      <c r="C10" s="1" t="str">
        <f t="shared" si="2"/>
        <v>うんどうじょうで　たぬきが　おどって　います。</v>
      </c>
      <c r="D10" s="1" t="str">
        <f t="shared" ca="1" si="3"/>
        <v>うんどうじょうで　なにが　おどっていますか。</v>
      </c>
      <c r="G10" s="1" t="s">
        <v>375</v>
      </c>
      <c r="I10" s="1" t="s">
        <v>376</v>
      </c>
      <c r="J10" s="1" t="s">
        <v>376</v>
      </c>
    </row>
    <row r="11" spans="1:10" s="1" customFormat="1" ht="34.5" customHeight="1" x14ac:dyDescent="0.15">
      <c r="A11" s="1">
        <f t="shared" ca="1" si="0"/>
        <v>0.11600340868652603</v>
      </c>
      <c r="B11" s="1">
        <f t="shared" ca="1" si="1"/>
        <v>4</v>
      </c>
      <c r="C11" s="1" t="str">
        <f t="shared" si="2"/>
        <v>すいかが　ごろごろ　ころがって　います。</v>
      </c>
      <c r="D11" s="1" t="str">
        <f t="shared" ca="1" si="3"/>
        <v>なにが　ころがって　いますか。</v>
      </c>
      <c r="G11" s="1" t="s">
        <v>381</v>
      </c>
      <c r="I11" s="1" t="s">
        <v>377</v>
      </c>
      <c r="J11" s="1" t="s">
        <v>377</v>
      </c>
    </row>
    <row r="12" spans="1:10" s="1" customFormat="1" ht="34.5" customHeight="1" x14ac:dyDescent="0.15">
      <c r="A12" s="1">
        <f t="shared" ca="1" si="0"/>
        <v>0.53979919728941095</v>
      </c>
      <c r="B12" s="1">
        <f t="shared" ca="1" si="1"/>
        <v>14</v>
      </c>
      <c r="C12" s="1" t="str">
        <f t="shared" ca="1" si="2"/>
        <v>ひかりさんが　ほんを　よみました。</v>
      </c>
      <c r="D12" s="1" t="str">
        <f t="shared" ca="1" si="3"/>
        <v>ひかりさんは　なにを　よみましたか。</v>
      </c>
      <c r="G12" s="1" t="str">
        <f ca="1">VLOOKUP(12,namelist,2,0)&amp;"が　ほんを　よみました。"</f>
        <v>ひかりさんが　ほんを　よみました。</v>
      </c>
      <c r="I12" s="1" t="str">
        <f ca="1">VLOOKUP(12,namelist,2,0)&amp;"は　なにを　よみましたか。"</f>
        <v>ひかりさんは　なにを　よみましたか。</v>
      </c>
      <c r="J12" s="1" t="str">
        <f ca="1">VLOOKUP(12,namelist,2,0)&amp;"は　なにを　よみましたか。"</f>
        <v>ひかりさんは　なにを　よみましたか。</v>
      </c>
    </row>
    <row r="13" spans="1:10" s="1" customFormat="1" ht="34.5" customHeight="1" x14ac:dyDescent="0.15">
      <c r="A13" s="1">
        <f t="shared" ca="1" si="0"/>
        <v>4.1596643351619056E-3</v>
      </c>
      <c r="B13" s="1">
        <f t="shared" ca="1" si="1"/>
        <v>1</v>
      </c>
      <c r="C13" s="1" t="str">
        <f t="shared" ca="1" si="2"/>
        <v>れんくんは　かおを　あらいました。</v>
      </c>
      <c r="D13" s="1" t="str">
        <f t="shared" ca="1" si="3"/>
        <v>れんくんは　なにを　あらいましたか。</v>
      </c>
      <c r="G13" s="1" t="str">
        <f ca="1">VLOOKUP(13,namelist,2,0)&amp;"は　かおを　あらいました。"</f>
        <v>れんくんは　かおを　あらいました。</v>
      </c>
      <c r="I13" s="1" t="str">
        <f ca="1">VLOOKUP(13,namelist,2,0)&amp;"は　なにを　あらいましたか。"</f>
        <v>れんくんは　なにを　あらいましたか。</v>
      </c>
      <c r="J13" s="1" t="str">
        <f ca="1">VLOOKUP(13,namelist,2,0)&amp;"は　なにを　あらいましたか。"</f>
        <v>れんくんは　なにを　あらいましたか。</v>
      </c>
    </row>
    <row r="14" spans="1:10" s="1" customFormat="1" ht="34.5" customHeight="1" x14ac:dyDescent="0.15">
      <c r="A14" s="1">
        <f t="shared" ca="1" si="0"/>
        <v>0.57105192019936768</v>
      </c>
      <c r="B14" s="1">
        <f t="shared" ca="1" si="1"/>
        <v>16</v>
      </c>
      <c r="C14" s="1" t="str">
        <f t="shared" ca="1" si="2"/>
        <v>さくらさんが　たねを　まきました。</v>
      </c>
      <c r="D14" s="1" t="str">
        <f t="shared" ca="1" si="3"/>
        <v>さくらさんは　なにを　まきましたか。</v>
      </c>
      <c r="G14" s="1" t="str">
        <f ca="1">VLOOKUP(14,namelist,2,0)&amp;"が　たねを　まきました。"</f>
        <v>さくらさんが　たねを　まきました。</v>
      </c>
      <c r="I14" s="1" t="str">
        <f ca="1">VLOOKUP(14,namelist,2,0)&amp;"は　なにを　まきましたか。"</f>
        <v>さくらさんは　なにを　まきましたか。</v>
      </c>
      <c r="J14" s="1" t="str">
        <f ca="1">VLOOKUP(14,namelist,2,0)&amp;"は　なにを　まきましたか。"</f>
        <v>さくらさんは　なにを　まきましたか。</v>
      </c>
    </row>
    <row r="15" spans="1:10" s="1" customFormat="1" ht="34.5" customHeight="1" x14ac:dyDescent="0.15">
      <c r="A15" s="1">
        <f t="shared" ca="1" si="0"/>
        <v>0.36747859337196354</v>
      </c>
      <c r="B15" s="1">
        <f t="shared" ca="1" si="1"/>
        <v>8</v>
      </c>
      <c r="C15" s="1" t="str">
        <f t="shared" ca="1" si="2"/>
        <v>りなさんが　おもちを　つきました。</v>
      </c>
      <c r="D15" s="1" t="str">
        <f t="shared" ca="1" si="3"/>
        <v>りなさんは　なにを　つきましたか。</v>
      </c>
      <c r="G15" s="1" t="str">
        <f ca="1">VLOOKUP(15,namelist,2,0)&amp;"が　おもちを　つきました。"</f>
        <v>りなさんが　おもちを　つきました。</v>
      </c>
      <c r="I15" s="1" t="str">
        <f ca="1">VLOOKUP(15,namelist,2,0)&amp;"は　なにを　つきましたか。"</f>
        <v>りなさんは　なにを　つきましたか。</v>
      </c>
      <c r="J15" s="1" t="str">
        <f ca="1">VLOOKUP(15,namelist,2,0)&amp;"は　なにを　つきましたか。"</f>
        <v>りなさんは　なにを　つきましたか。</v>
      </c>
    </row>
    <row r="16" spans="1:10" s="1" customFormat="1" ht="34.5" customHeight="1" x14ac:dyDescent="0.15">
      <c r="A16" s="1">
        <f t="shared" ca="1" si="0"/>
        <v>0.48499296998952779</v>
      </c>
      <c r="B16" s="1">
        <f t="shared" ca="1" si="1"/>
        <v>12</v>
      </c>
      <c r="C16" s="1" t="str">
        <f t="shared" ca="1" si="2"/>
        <v>たいがくんは　はなしを　しました。</v>
      </c>
      <c r="D16" s="1" t="str">
        <f t="shared" ca="1" si="3"/>
        <v>たいがくんは　なにを　しましたか。</v>
      </c>
      <c r="G16" s="1" t="str">
        <f ca="1">VLOOKUP(16,namelist,2,0)&amp;"は　はなしを　しました。"</f>
        <v>たいがくんは　はなしを　しました。</v>
      </c>
      <c r="I16" s="1" t="str">
        <f ca="1">VLOOKUP(16,namelist,2,0)&amp;"は　なにを　しましたか。"</f>
        <v>たいがくんは　なにを　しましたか。</v>
      </c>
      <c r="J16" s="1" t="str">
        <f ca="1">VLOOKUP(16,namelist,2,0)&amp;"は　なにを　しましたか。"</f>
        <v>たいがくんは　なにを　しましたか。</v>
      </c>
    </row>
    <row r="17" spans="1:10" s="1" customFormat="1" ht="34.5" customHeight="1" x14ac:dyDescent="0.15">
      <c r="A17" s="1">
        <f t="shared" ca="1" si="0"/>
        <v>0.94119415508597093</v>
      </c>
      <c r="B17" s="1">
        <f t="shared" ca="1" si="1"/>
        <v>29</v>
      </c>
      <c r="C17" s="1" t="str">
        <f t="shared" ca="1" si="2"/>
        <v>あおとくんは　テレビを　みています。</v>
      </c>
      <c r="D17" s="1" t="str">
        <f t="shared" ca="1" si="3"/>
        <v>あおとくんは　なにを　みていますか。</v>
      </c>
      <c r="G17" s="1" t="str">
        <f ca="1">VLOOKUP(17,namelist,2,0)&amp;"は　テレビを　みています。"</f>
        <v>あおとくんは　テレビを　みています。</v>
      </c>
      <c r="I17" s="1" t="str">
        <f ca="1">VLOOKUP(17,namelist,2,0)&amp;"は　なにを　みていますか。"</f>
        <v>あおとくんは　なにを　みていますか。</v>
      </c>
      <c r="J17" s="1" t="str">
        <f ca="1">VLOOKUP(17,namelist,2,0)&amp;"は　なにを　みていますか。"</f>
        <v>あおとくんは　なにを　みていますか。</v>
      </c>
    </row>
    <row r="18" spans="1:10" s="1" customFormat="1" ht="34.5" customHeight="1" x14ac:dyDescent="0.15">
      <c r="A18" s="1">
        <f t="shared" ca="1" si="0"/>
        <v>0.64066618926926333</v>
      </c>
      <c r="B18" s="1">
        <f t="shared" ca="1" si="1"/>
        <v>19</v>
      </c>
      <c r="C18" s="1" t="str">
        <f t="shared" ca="1" si="2"/>
        <v>はやとくんは　ごはんを　たべました。</v>
      </c>
      <c r="D18" s="1" t="str">
        <f t="shared" ca="1" si="3"/>
        <v>はやとくんは　なにを　たべましたか。</v>
      </c>
      <c r="G18" s="1" t="str">
        <f ca="1">VLOOKUP(18,namelist,2,0)&amp;"は　ごはんを　たべました。"</f>
        <v>はやとくんは　ごはんを　たべました。</v>
      </c>
      <c r="I18" s="1" t="str">
        <f ca="1">VLOOKUP(18,namelist,2,0)&amp;"は　なにを　たべましたか。"</f>
        <v>はやとくんは　なにを　たべましたか。</v>
      </c>
      <c r="J18" s="1" t="str">
        <f ca="1">VLOOKUP(18,namelist,2,0)&amp;"は　なにを　たべましたか。"</f>
        <v>はやとくんは　なにを　たべましたか。</v>
      </c>
    </row>
    <row r="19" spans="1:10" s="1" customFormat="1" ht="34.5" customHeight="1" x14ac:dyDescent="0.15">
      <c r="A19" s="1">
        <f t="shared" ca="1" si="0"/>
        <v>0.32335092332580317</v>
      </c>
      <c r="B19" s="1">
        <f t="shared" ca="1" si="1"/>
        <v>7</v>
      </c>
      <c r="C19" s="1" t="str">
        <f t="shared" ca="1" si="2"/>
        <v>さきさんは　べんきょうを　しています。</v>
      </c>
      <c r="D19" s="1" t="str">
        <f t="shared" ca="1" si="3"/>
        <v>さきさんは　なにを　しています。</v>
      </c>
      <c r="G19" s="1" t="str">
        <f ca="1">VLOOKUP(19,namelist,2,0)&amp;"は　べんきょうを　しています。"</f>
        <v>さきさんは　べんきょうを　しています。</v>
      </c>
      <c r="I19" s="1" t="str">
        <f ca="1">VLOOKUP(19,namelist,2,0)&amp;"は　なにを　していますか。"</f>
        <v>さきさんは　なにを　していますか。</v>
      </c>
      <c r="J19" s="1" t="str">
        <f ca="1">VLOOKUP(19,namelist,2,0)&amp;"は　なにを　しています。"</f>
        <v>さきさんは　なにを　しています。</v>
      </c>
    </row>
    <row r="20" spans="1:10" s="1" customFormat="1" ht="34.5" customHeight="1" x14ac:dyDescent="0.15">
      <c r="A20" s="1">
        <f t="shared" ca="1" si="0"/>
        <v>0.4099373244849478</v>
      </c>
      <c r="B20" s="1">
        <f t="shared" ca="1" si="1"/>
        <v>10</v>
      </c>
      <c r="C20" s="1" t="str">
        <f t="shared" ca="1" si="2"/>
        <v>ゆうなさんが　うんどうじょうで　てつぼうを　しました。</v>
      </c>
      <c r="D20" s="1" t="str">
        <f t="shared" ca="1" si="3"/>
        <v>ゆうなさんが　うんどうじょうで　なにを　しましたか。</v>
      </c>
      <c r="G20" s="1" t="str">
        <f ca="1">VLOOKUP(20,namelist,2,0)&amp;"が　うんどうじょうで　てつぼうを　しました。"</f>
        <v>ゆうなさんが　うんどうじょうで　てつぼうを　しました。</v>
      </c>
      <c r="I20" s="1" t="str">
        <f ca="1">VLOOKUP(20,namelist,2,0)&amp;"が　うんどうじょうで　なにを　しましたか。"</f>
        <v>ゆうなさんが　うんどうじょうで　なにを　しましたか。</v>
      </c>
      <c r="J20" s="1" t="str">
        <f ca="1">VLOOKUP(20,namelist,2,0)&amp;"が　うんどうじょうで　なにを　しましたか。"</f>
        <v>ゆうなさんが　うんどうじょうで　なにを　しましたか。</v>
      </c>
    </row>
    <row r="21" spans="1:10" s="1" customFormat="1" ht="34.5" customHeight="1" x14ac:dyDescent="0.15">
      <c r="A21" s="1">
        <f t="shared" ca="1" si="0"/>
        <v>0.89357300209231971</v>
      </c>
      <c r="B21" s="1">
        <f t="shared" ca="1" si="1"/>
        <v>28</v>
      </c>
      <c r="C21" s="1" t="str">
        <f t="shared" ca="1" si="2"/>
        <v>ももかさんが　えを　かきました。</v>
      </c>
      <c r="D21" s="1" t="str">
        <f t="shared" ca="1" si="3"/>
        <v>ももかさんは　なにを　かきましたか。</v>
      </c>
      <c r="G21" s="1" t="str">
        <f ca="1">VLOOKUP(21,namelist,2,0)&amp;"が　えを　かきました。"</f>
        <v>ももかさんが　えを　かきました。</v>
      </c>
      <c r="I21" s="1" t="str">
        <f ca="1">VLOOKUP(21,namelist,2,0)&amp;"は　なにを　かきましたか。"</f>
        <v>ももかさんは　なにを　かきましたか。</v>
      </c>
      <c r="J21" s="1" t="str">
        <f ca="1">VLOOKUP(21,namelist,2,0)&amp;"は　なにを　かきましたか。"</f>
        <v>ももかさんは　なにを　かきましたか。</v>
      </c>
    </row>
    <row r="22" spans="1:10" s="1" customFormat="1" ht="34.5" customHeight="1" x14ac:dyDescent="0.15">
      <c r="A22" s="1">
        <f t="shared" ca="1" si="0"/>
        <v>0.6020676846366213</v>
      </c>
      <c r="B22" s="1">
        <f t="shared" ca="1" si="1"/>
        <v>18</v>
      </c>
      <c r="C22" s="1" t="str">
        <f t="shared" ca="1" si="2"/>
        <v>あらたくんが　じてんしゃで　でかけました。</v>
      </c>
      <c r="D22" s="1" t="str">
        <f t="shared" ca="1" si="3"/>
        <v>あらたくんは　なにで　でかけましたか。</v>
      </c>
      <c r="G22" s="1" t="str">
        <f ca="1">VLOOKUP(22,namelist,2,0)&amp;"が　じてんしゃで　でかけました。"</f>
        <v>あらたくんが　じてんしゃで　でかけました。</v>
      </c>
      <c r="I22" s="1" t="str">
        <f ca="1">VLOOKUP(22,namelist,2,0)&amp;"は　なにで　でかけましたか。"</f>
        <v>あらたくんは　なにで　でかけましたか。</v>
      </c>
      <c r="J22" s="1" t="str">
        <f ca="1">VLOOKUP(22,namelist,2,0)&amp;"は　なにで　でかけましたか。"</f>
        <v>あらたくんは　なにで　でかけましたか。</v>
      </c>
    </row>
    <row r="23" spans="1:10" s="1" customFormat="1" ht="34.5" customHeight="1" x14ac:dyDescent="0.15">
      <c r="A23" s="1">
        <f t="shared" ca="1" si="0"/>
        <v>0.56140838181335317</v>
      </c>
      <c r="B23" s="1">
        <f t="shared" ca="1" si="1"/>
        <v>15</v>
      </c>
      <c r="C23" s="1" t="str">
        <f t="shared" ca="1" si="2"/>
        <v>ことはさんは　じの　れんしゅうを　しました。</v>
      </c>
      <c r="D23" s="1" t="str">
        <f t="shared" ca="1" si="3"/>
        <v>ことはさんは　なにの　れんしゅうを　しましたか。</v>
      </c>
      <c r="G23" s="1" t="str">
        <f ca="1">VLOOKUP(23,namelist,2,0)&amp;"は　じの　れんしゅうを　しました。"</f>
        <v>ことはさんは　じの　れんしゅうを　しました。</v>
      </c>
      <c r="I23" s="1" t="str">
        <f ca="1">VLOOKUP(23,namelist,2,0)&amp;"は　なにの　れんしゅうを　しましたか。"</f>
        <v>ことはさんは　なにの　れんしゅうを　しましたか。</v>
      </c>
      <c r="J23" s="1" t="str">
        <f ca="1">VLOOKUP(23,namelist,2,0)&amp;"は　なにの　れんしゅうを　しましたか。"</f>
        <v>ことはさんは　なにの　れんしゅうを　しましたか。</v>
      </c>
    </row>
    <row r="24" spans="1:10" s="1" customFormat="1" ht="34.5" customHeight="1" x14ac:dyDescent="0.15">
      <c r="A24" s="1">
        <f t="shared" ca="1" si="0"/>
        <v>0.66991243399649192</v>
      </c>
      <c r="B24" s="1">
        <f t="shared" ca="1" si="1"/>
        <v>20</v>
      </c>
      <c r="C24" s="1" t="str">
        <f t="shared" ca="1" si="2"/>
        <v>あかりさんは　かさを　さしました。</v>
      </c>
      <c r="D24" s="1" t="str">
        <f t="shared" ca="1" si="3"/>
        <v>あかりさんは　なにを　さしましたか。</v>
      </c>
      <c r="G24" s="1" t="str">
        <f ca="1">VLOOKUP(24,namelist,2,0)&amp;"は　かさを　さしました。"</f>
        <v>あかりさんは　かさを　さしました。</v>
      </c>
      <c r="I24" s="1" t="str">
        <f ca="1">VLOOKUP(24,namelist,2,0)&amp;"は　なにを　さしましたか。"</f>
        <v>あかりさんは　なにを　さしましたか。</v>
      </c>
      <c r="J24" s="1" t="str">
        <f ca="1">VLOOKUP(24,namelist,2,0)&amp;"は　なにを　さしましたか。"</f>
        <v>あかりさんは　なにを　さしましたか。</v>
      </c>
    </row>
    <row r="25" spans="1:10" s="1" customFormat="1" ht="34.5" customHeight="1" x14ac:dyDescent="0.15">
      <c r="A25" s="1">
        <f t="shared" ca="1" si="0"/>
        <v>0.86420667234380455</v>
      </c>
      <c r="B25" s="1">
        <f t="shared" ca="1" si="1"/>
        <v>26</v>
      </c>
      <c r="C25" s="1" t="str">
        <f t="shared" ca="1" si="2"/>
        <v>つむぎさんが　とんぼを　つかまえました。</v>
      </c>
      <c r="D25" s="1" t="str">
        <f t="shared" ca="1" si="3"/>
        <v>つむぎさんは　なにを　つかまえましたか。</v>
      </c>
      <c r="G25" s="1" t="str">
        <f ca="1">VLOOKUP(25,namelist,2,0)&amp;"が　とんぼを　つかまえました。"</f>
        <v>つむぎさんが　とんぼを　つかまえました。</v>
      </c>
      <c r="I25" s="1" t="str">
        <f ca="1">VLOOKUP(25,namelist,2,0)&amp;"は　なにを　つかまえましたか。"</f>
        <v>つむぎさんは　なにを　つかまえましたか。</v>
      </c>
      <c r="J25" s="1" t="str">
        <f ca="1">VLOOKUP(25,namelist,2,0)&amp;"は　なにを　つかまえましたか。"</f>
        <v>つむぎさんは　なにを　つかまえましたか。</v>
      </c>
    </row>
    <row r="26" spans="1:10" s="1" customFormat="1" ht="34.5" customHeight="1" x14ac:dyDescent="0.15">
      <c r="A26" s="1">
        <f t="shared" ca="1" si="0"/>
        <v>0.19920907810305555</v>
      </c>
      <c r="B26" s="1">
        <f t="shared" ca="1" si="1"/>
        <v>5</v>
      </c>
      <c r="C26" s="1" t="str">
        <f t="shared" ca="1" si="2"/>
        <v>けいたくんが　きに　のぼりました。</v>
      </c>
      <c r="D26" s="1" t="str">
        <f t="shared" ca="1" si="3"/>
        <v>けいたくんは　なにに　のぼりましたか。</v>
      </c>
      <c r="G26" s="1" t="str">
        <f ca="1">VLOOKUP(26,namelist,2,0)&amp;"が　きに　のぼりました。"</f>
        <v>けいたくんが　きに　のぼりました。</v>
      </c>
      <c r="I26" s="1" t="str">
        <f ca="1">VLOOKUP(26,namelist,2,0)&amp;"は　なにに　のぼりましたか。"</f>
        <v>けいたくんは　なにに　のぼりましたか。</v>
      </c>
      <c r="J26" s="1" t="str">
        <f ca="1">VLOOKUP(26,namelist,2,0)&amp;"は　なにに　のぼりましたか。"</f>
        <v>けいたくんは　なにに　のぼりましたか。</v>
      </c>
    </row>
    <row r="27" spans="1:10" s="1" customFormat="1" ht="34.5" customHeight="1" x14ac:dyDescent="0.15">
      <c r="A27" s="1">
        <f t="shared" ca="1" si="0"/>
        <v>0.76041053584577412</v>
      </c>
      <c r="B27" s="1">
        <f t="shared" ca="1" si="1"/>
        <v>21</v>
      </c>
      <c r="C27" s="1" t="str">
        <f t="shared" ca="1" si="2"/>
        <v>そうまくんは　おさらを　あらいました。</v>
      </c>
      <c r="D27" s="1" t="str">
        <f t="shared" ca="1" si="3"/>
        <v>そうまくんは　なにを　あらいましたか。</v>
      </c>
      <c r="G27" s="1" t="str">
        <f ca="1">VLOOKUP(27,namelist,2,0)&amp;"は　おさらを　あらいました。"</f>
        <v>そうまくんは　おさらを　あらいました。</v>
      </c>
      <c r="I27" s="1" t="str">
        <f ca="1">VLOOKUP(27,namelist,2,0)&amp;"は　なにを　あらいましたか。"</f>
        <v>そうまくんは　なにを　あらいましたか。</v>
      </c>
      <c r="J27" s="1" t="str">
        <f ca="1">VLOOKUP(27,namelist,2,0)&amp;"は　なにを　あらいましたか。"</f>
        <v>そうまくんは　なにを　あらいましたか。</v>
      </c>
    </row>
    <row r="28" spans="1:10" s="1" customFormat="1" ht="34.5" customHeight="1" x14ac:dyDescent="0.15">
      <c r="A28" s="1">
        <f t="shared" ca="1" si="0"/>
        <v>1.793445530606419E-2</v>
      </c>
      <c r="B28" s="1">
        <f t="shared" ca="1" si="1"/>
        <v>2</v>
      </c>
      <c r="C28" s="1" t="str">
        <f t="shared" ca="1" si="2"/>
        <v>こはるさんが　あなを　ほりました。</v>
      </c>
      <c r="D28" s="1" t="str">
        <f t="shared" ca="1" si="3"/>
        <v>こはるさんは　なにを　ほりましたか。</v>
      </c>
      <c r="G28" s="1" t="str">
        <f ca="1">VLOOKUP(28,namelist,2,0)&amp;"が　あなを　ほりました。"</f>
        <v>こはるさんが　あなを　ほりました。</v>
      </c>
      <c r="I28" s="1" t="str">
        <f ca="1">VLOOKUP(28,namelist,2,0)&amp;"は　なにを　ほりましたか。"</f>
        <v>こはるさんは　なにを　ほりましたか。</v>
      </c>
      <c r="J28" s="1" t="str">
        <f ca="1">VLOOKUP(28,namelist,2,0)&amp;"は　なにを　ほりましたか。"</f>
        <v>こはるさんは　なにを　ほりましたか。</v>
      </c>
    </row>
    <row r="29" spans="1:10" s="1" customFormat="1" ht="34.5" customHeight="1" x14ac:dyDescent="0.15">
      <c r="A29" s="1">
        <f t="shared" ca="1" si="0"/>
        <v>0.11420194707743325</v>
      </c>
      <c r="B29" s="1">
        <f t="shared" ca="1" si="1"/>
        <v>3</v>
      </c>
      <c r="C29" s="1" t="str">
        <f t="shared" si="2"/>
        <v>ぎゅうにゅうが　こぼれました。</v>
      </c>
      <c r="D29" s="1" t="str">
        <f t="shared" ca="1" si="3"/>
        <v>なにが　こぼれましたか。</v>
      </c>
      <c r="G29" s="1" t="s">
        <v>378</v>
      </c>
      <c r="I29" s="1" t="s">
        <v>379</v>
      </c>
      <c r="J29" s="1" t="s">
        <v>379</v>
      </c>
    </row>
    <row r="30" spans="1:10" s="1" customFormat="1" ht="34.5" customHeight="1" x14ac:dyDescent="0.15">
      <c r="A30" s="1">
        <f t="shared" ca="1" si="0"/>
        <v>0.78341669427694904</v>
      </c>
      <c r="B30" s="1">
        <f t="shared" ca="1" si="1"/>
        <v>24</v>
      </c>
      <c r="C30" s="1" t="str">
        <f t="shared" ca="1" si="2"/>
        <v>れいさんが　つみきで　あそんでいます。</v>
      </c>
      <c r="D30" s="1" t="str">
        <f t="shared" ca="1" si="3"/>
        <v>れいさんは　なにで　あそんでいますか。</v>
      </c>
      <c r="G30" s="1" t="str">
        <f ca="1">VLOOKUP(30,namelist,2,0)&amp;"が　つみきで　あそんでいます。"</f>
        <v>れいさんが　つみきで　あそんでいます。</v>
      </c>
      <c r="I30" s="1" t="str">
        <f ca="1">VLOOKUP(30,namelist,2,0)&amp;"は　なにで　あそんでいますか。"</f>
        <v>れいさんは　なにで　あそんでいますか。</v>
      </c>
      <c r="J30" s="1" t="str">
        <f ca="1">VLOOKUP(30,namelist,2,0)&amp;"は　なにで　あそんでいますか。"</f>
        <v>れいさんは　なにで　あそんでいますか。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0"/>
  <sheetViews>
    <sheetView topLeftCell="H13" workbookViewId="0">
      <selection activeCell="B2" sqref="B2:D30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8.75" customWidth="1"/>
    <col min="9" max="9" width="45.125" customWidth="1"/>
    <col min="10" max="10" width="39.5" bestFit="1" customWidth="1"/>
  </cols>
  <sheetData>
    <row r="1" spans="1:10" x14ac:dyDescent="0.15">
      <c r="A1" t="s">
        <v>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3.75" customHeight="1" x14ac:dyDescent="0.15">
      <c r="A2" s="1">
        <f ca="1">RAND()</f>
        <v>0.98085790098452741</v>
      </c>
      <c r="B2" s="1">
        <f ca="1">RANK(A2,A$2:A$30,1)</f>
        <v>28</v>
      </c>
      <c r="C2" s="1" t="str">
        <f ca="1">G2&amp;H2</f>
        <v>しゅんくんは　おじいさんに　りんごを　もらいました。おやつに　それを　たべました。</v>
      </c>
      <c r="D2" s="1" t="str">
        <f ca="1">IF(MOD(INT(RAND()*10),2)=0,I2,J2)</f>
        <v>しゅんくんは　おやつに　なにを　たべましたか。</v>
      </c>
      <c r="G2" s="1" t="str">
        <f ca="1">VLOOKUP(2,namelist,2,0)&amp;"は　おじいさんに　りんごを　もらいました。"</f>
        <v>しゅんくんは　おじいさんに　りんごを　もらいました。</v>
      </c>
      <c r="H2" s="1" t="s">
        <v>576</v>
      </c>
      <c r="I2" s="1" t="str">
        <f ca="1">VLOOKUP(2,namelist,2,0)&amp;"は　おやつに　なにを　たべましたか。"</f>
        <v>しゅんくんは　おやつに　なにを　たべましたか。</v>
      </c>
      <c r="J2" s="1" t="str">
        <f ca="1">VLOOKUP(2,namelist,2,0)&amp;"は　おやつに　なにを　たべましたか。"</f>
        <v>しゅんくんは　おやつに　なにを　たべましたか。</v>
      </c>
    </row>
    <row r="3" spans="1:10" s="1" customFormat="1" ht="33.75" customHeight="1" x14ac:dyDescent="0.15">
      <c r="A3" s="1">
        <f t="shared" ref="A3:A30" ca="1" si="0">RAND()</f>
        <v>3.1752669264853428E-2</v>
      </c>
      <c r="B3" s="1">
        <f t="shared" ref="B3:B30" ca="1" si="1">RANK(A3,A$2:A$30,1)</f>
        <v>2</v>
      </c>
      <c r="C3" s="1" t="str">
        <f t="shared" ref="C3:C30" si="2">G3&amp;H3</f>
        <v>つくえの　うえに　コップが　あります。じしんで　それが　おちて　われてしまいました。</v>
      </c>
      <c r="D3" s="1" t="str">
        <f t="shared" ref="D3:D30" ca="1" si="3">IF(MOD(INT(RAND()*10),2)=0,I3,J3)</f>
        <v>なにが　われましたか。</v>
      </c>
      <c r="G3" s="1" t="s">
        <v>577</v>
      </c>
      <c r="H3" s="1" t="s">
        <v>578</v>
      </c>
      <c r="I3" s="1" t="s">
        <v>370</v>
      </c>
      <c r="J3" s="1" t="s">
        <v>370</v>
      </c>
    </row>
    <row r="4" spans="1:10" s="1" customFormat="1" ht="33.75" customHeight="1" x14ac:dyDescent="0.15">
      <c r="A4" s="1">
        <f t="shared" ca="1" si="0"/>
        <v>0.76243650058358936</v>
      </c>
      <c r="B4" s="1">
        <f t="shared" ca="1" si="1"/>
        <v>23</v>
      </c>
      <c r="C4" s="1" t="str">
        <f t="shared" si="2"/>
        <v>とりが　みずうみに　とんで　きました。そして　えさを　たべました。</v>
      </c>
      <c r="D4" s="1" t="str">
        <f t="shared" ca="1" si="3"/>
        <v>なにが　えさを　たべましたか。</v>
      </c>
      <c r="G4" s="1" t="s">
        <v>579</v>
      </c>
      <c r="H4" s="1" t="s">
        <v>580</v>
      </c>
      <c r="I4" s="1" t="s">
        <v>581</v>
      </c>
      <c r="J4" s="1" t="s">
        <v>581</v>
      </c>
    </row>
    <row r="5" spans="1:10" s="1" customFormat="1" ht="33.75" customHeight="1" x14ac:dyDescent="0.15">
      <c r="A5" s="1">
        <f t="shared" ca="1" si="0"/>
        <v>0.63023279438963253</v>
      </c>
      <c r="B5" s="1">
        <f t="shared" ca="1" si="1"/>
        <v>18</v>
      </c>
      <c r="C5" s="1" t="str">
        <f t="shared" ca="1" si="2"/>
        <v>ゆいかさんが　みずを　のみました。それは、とっても　おいしかったです。</v>
      </c>
      <c r="D5" s="1" t="str">
        <f t="shared" ca="1" si="3"/>
        <v>なにが　おいしかったのですか。</v>
      </c>
      <c r="G5" s="1" t="str">
        <f ca="1">VLOOKUP(5,namelist,2,0)&amp;"が　みずを　のみました。"</f>
        <v>ゆいかさんが　みずを　のみました。</v>
      </c>
      <c r="H5" s="1" t="s">
        <v>582</v>
      </c>
      <c r="I5" s="1" t="s">
        <v>583</v>
      </c>
      <c r="J5" s="1" t="s">
        <v>583</v>
      </c>
    </row>
    <row r="6" spans="1:10" s="1" customFormat="1" ht="33.75" customHeight="1" x14ac:dyDescent="0.15">
      <c r="A6" s="1">
        <f t="shared" ca="1" si="0"/>
        <v>0.39627018035246775</v>
      </c>
      <c r="B6" s="1">
        <f t="shared" ca="1" si="1"/>
        <v>14</v>
      </c>
      <c r="C6" s="1" t="str">
        <f t="shared" ca="1" si="2"/>
        <v>さらさんが　おむすびを　おとしました。ころころころがって　あなの　なかに　おちました。</v>
      </c>
      <c r="D6" s="1" t="str">
        <f t="shared" ca="1" si="3"/>
        <v>なにが　あなの　なかに　おちましたか。</v>
      </c>
      <c r="G6" s="1" t="str">
        <f ca="1">VLOOKUP(6,namelist,2,0)&amp;"が　おむすびを　おとしました。"</f>
        <v>さらさんが　おむすびを　おとしました。</v>
      </c>
      <c r="H6" s="1" t="s">
        <v>584</v>
      </c>
      <c r="I6" s="1" t="s">
        <v>585</v>
      </c>
      <c r="J6" s="1" t="s">
        <v>585</v>
      </c>
    </row>
    <row r="7" spans="1:10" s="1" customFormat="1" ht="33.75" customHeight="1" x14ac:dyDescent="0.15">
      <c r="A7" s="1">
        <f t="shared" ca="1" si="0"/>
        <v>0.22021207014000688</v>
      </c>
      <c r="B7" s="1">
        <f t="shared" ca="1" si="1"/>
        <v>8</v>
      </c>
      <c r="C7" s="1" t="str">
        <f t="shared" si="2"/>
        <v>うしが　きゅうに　おきあがりました。そして、くさを　たべはじめました。</v>
      </c>
      <c r="D7" s="1" t="str">
        <f t="shared" ca="1" si="3"/>
        <v>なにが　くさを　たべはじめましたか。</v>
      </c>
      <c r="G7" s="1" t="s">
        <v>586</v>
      </c>
      <c r="H7" s="1" t="s">
        <v>380</v>
      </c>
      <c r="I7" s="1" t="s">
        <v>587</v>
      </c>
      <c r="J7" s="1" t="s">
        <v>587</v>
      </c>
    </row>
    <row r="8" spans="1:10" s="1" customFormat="1" ht="33.75" customHeight="1" x14ac:dyDescent="0.15">
      <c r="A8" s="1">
        <f t="shared" ca="1" si="0"/>
        <v>2.7451573572412125E-2</v>
      </c>
      <c r="B8" s="1">
        <f t="shared" ca="1" si="1"/>
        <v>1</v>
      </c>
      <c r="C8" s="1" t="str">
        <f t="shared" ca="1" si="2"/>
        <v>みゆさんが　ぼーるを　けりました。みごとに　ごーるに　はいりました。</v>
      </c>
      <c r="D8" s="1" t="str">
        <f t="shared" ca="1" si="3"/>
        <v>なにが　ごーるに　はいりましたか。</v>
      </c>
      <c r="G8" s="1" t="str">
        <f ca="1">VLOOKUP(8,namelist,2,0)&amp;"が　ぼーるを　けりました。"</f>
        <v>みゆさんが　ぼーるを　けりました。</v>
      </c>
      <c r="H8" s="1" t="s">
        <v>588</v>
      </c>
      <c r="I8" s="1" t="s">
        <v>589</v>
      </c>
      <c r="J8" s="1" t="s">
        <v>589</v>
      </c>
    </row>
    <row r="9" spans="1:10" s="1" customFormat="1" ht="33.75" customHeight="1" x14ac:dyDescent="0.15">
      <c r="A9" s="1">
        <f t="shared" ca="1" si="0"/>
        <v>0.66389047334421492</v>
      </c>
      <c r="B9" s="1">
        <f t="shared" ca="1" si="1"/>
        <v>20</v>
      </c>
      <c r="C9" s="1" t="str">
        <f t="shared" ca="1" si="2"/>
        <v>ゆいさんは　とまとを　かいました。それを　さらだに　いれました。</v>
      </c>
      <c r="D9" s="1" t="str">
        <f t="shared" ca="1" si="3"/>
        <v>ゆいさんは　なにを　さらだに　いれましたか。</v>
      </c>
      <c r="G9" s="1" t="str">
        <f ca="1">VLOOKUP(9,namelist,2,0)&amp;"は　とまとを　かいました。"</f>
        <v>ゆいさんは　とまとを　かいました。</v>
      </c>
      <c r="H9" s="1" t="s">
        <v>590</v>
      </c>
      <c r="I9" s="1" t="str">
        <f ca="1">VLOOKUP(9,namelist,2,0)&amp;"は　なにを　さらだに　いれましたか。"</f>
        <v>ゆいさんは　なにを　さらだに　いれましたか。</v>
      </c>
      <c r="J9" s="1" t="str">
        <f ca="1">VLOOKUP(9,namelist,2,0)&amp;"は　なにを　さらだに　いれましたか。"</f>
        <v>ゆいさんは　なにを　さらだに　いれましたか。</v>
      </c>
    </row>
    <row r="10" spans="1:10" s="1" customFormat="1" ht="33.75" customHeight="1" x14ac:dyDescent="0.15">
      <c r="A10" s="1">
        <f t="shared" ca="1" si="0"/>
        <v>0.27398303481047404</v>
      </c>
      <c r="B10" s="1">
        <f t="shared" ca="1" si="1"/>
        <v>12</v>
      </c>
      <c r="C10" s="1" t="str">
        <f t="shared" si="2"/>
        <v>うんどうじょうに　はっぱが　おちていました。たぬきが　それを　あたまに　のせて　おどっています。</v>
      </c>
      <c r="D10" s="1" t="str">
        <f t="shared" ca="1" si="3"/>
        <v>たぬきは　あたまに　なにを　のせて　いますか。</v>
      </c>
      <c r="G10" s="1" t="s">
        <v>591</v>
      </c>
      <c r="H10" s="1" t="s">
        <v>592</v>
      </c>
      <c r="I10" s="1" t="s">
        <v>593</v>
      </c>
      <c r="J10" s="1" t="s">
        <v>593</v>
      </c>
    </row>
    <row r="11" spans="1:10" s="1" customFormat="1" ht="33.75" customHeight="1" x14ac:dyDescent="0.15">
      <c r="A11" s="1">
        <f t="shared" ca="1" si="0"/>
        <v>0.4320815712419217</v>
      </c>
      <c r="B11" s="1">
        <f t="shared" ca="1" si="1"/>
        <v>15</v>
      </c>
      <c r="C11" s="1" t="str">
        <f t="shared" si="2"/>
        <v>すいかが　ごろごろ　ころがって　いきました。かべに　ぶつかって　われて　しまいました。</v>
      </c>
      <c r="D11" s="1" t="str">
        <f t="shared" ca="1" si="3"/>
        <v>なにが　われましたか。</v>
      </c>
      <c r="G11" s="1" t="s">
        <v>594</v>
      </c>
      <c r="H11" s="1" t="s">
        <v>595</v>
      </c>
      <c r="I11" s="1" t="s">
        <v>370</v>
      </c>
      <c r="J11" s="1" t="s">
        <v>370</v>
      </c>
    </row>
    <row r="12" spans="1:10" s="1" customFormat="1" ht="33.75" customHeight="1" x14ac:dyDescent="0.15">
      <c r="A12" s="1">
        <f t="shared" ca="1" si="0"/>
        <v>0.37357720712122089</v>
      </c>
      <c r="B12" s="1">
        <f t="shared" ca="1" si="1"/>
        <v>13</v>
      </c>
      <c r="C12" s="1" t="str">
        <f t="shared" ca="1" si="2"/>
        <v>ひかりさんが　ほんを　みつけました。そこには、てがみが　はさんで　ありました。</v>
      </c>
      <c r="D12" s="1" t="str">
        <f t="shared" ca="1" si="3"/>
        <v>なにに　てがみが　はさんで　ありましたか。</v>
      </c>
      <c r="G12" s="1" t="str">
        <f ca="1">VLOOKUP(12,namelist,2,0)&amp;"が　ほんを　みつけました。"</f>
        <v>ひかりさんが　ほんを　みつけました。</v>
      </c>
      <c r="H12" s="1" t="s">
        <v>597</v>
      </c>
      <c r="I12" s="1" t="s">
        <v>596</v>
      </c>
      <c r="J12" s="1" t="s">
        <v>596</v>
      </c>
    </row>
    <row r="13" spans="1:10" s="1" customFormat="1" ht="33.75" customHeight="1" x14ac:dyDescent="0.15">
      <c r="A13" s="1">
        <f t="shared" ca="1" si="0"/>
        <v>0.24542994286541309</v>
      </c>
      <c r="B13" s="1">
        <f t="shared" ca="1" si="1"/>
        <v>9</v>
      </c>
      <c r="C13" s="1" t="str">
        <f t="shared" ca="1" si="2"/>
        <v>れんくんは　じゆうちょうを　くばって　もらいました。すぐに　なまえを　かきました。</v>
      </c>
      <c r="D13" s="1" t="str">
        <f t="shared" ca="1" si="3"/>
        <v>れんくんは　なにに　なまえを　かきましたか。</v>
      </c>
      <c r="G13" s="1" t="str">
        <f ca="1">VLOOKUP(13,namelist,2,0)&amp;"は　じゆうちょうを　くばって　もらいました。"</f>
        <v>れんくんは　じゆうちょうを　くばって　もらいました。</v>
      </c>
      <c r="H13" s="1" t="s">
        <v>598</v>
      </c>
      <c r="I13" s="1" t="str">
        <f ca="1">VLOOKUP(13,namelist,2,0)&amp;"は　なにに　なまえを　かきましたか。"</f>
        <v>れんくんは　なにに　なまえを　かきましたか。</v>
      </c>
      <c r="J13" s="1" t="str">
        <f ca="1">VLOOKUP(13,namelist,2,0)&amp;"は　なにに　なまえを　かきましたか。"</f>
        <v>れんくんは　なにに　なまえを　かきましたか。</v>
      </c>
    </row>
    <row r="14" spans="1:10" s="1" customFormat="1" ht="33.75" customHeight="1" x14ac:dyDescent="0.15">
      <c r="A14" s="1">
        <f t="shared" ca="1" si="0"/>
        <v>0.16036492332695329</v>
      </c>
      <c r="B14" s="1">
        <f t="shared" ca="1" si="1"/>
        <v>4</v>
      </c>
      <c r="C14" s="1" t="str">
        <f t="shared" ca="1" si="2"/>
        <v>さくらさんは　めだかを　そだてて　います。それが　たまごを　うみました。</v>
      </c>
      <c r="D14" s="1" t="str">
        <f t="shared" ca="1" si="3"/>
        <v>なにが　たまごを　うみましたか。</v>
      </c>
      <c r="G14" s="1" t="str">
        <f ca="1">VLOOKUP(14,namelist,2,0)&amp;"は　めだかを　そだてて　います。"</f>
        <v>さくらさんは　めだかを　そだてて　います。</v>
      </c>
      <c r="H14" s="1" t="s">
        <v>599</v>
      </c>
      <c r="I14" s="1" t="s">
        <v>600</v>
      </c>
      <c r="J14" s="1" t="s">
        <v>601</v>
      </c>
    </row>
    <row r="15" spans="1:10" s="1" customFormat="1" ht="33.75" customHeight="1" x14ac:dyDescent="0.15">
      <c r="A15" s="1">
        <f t="shared" ca="1" si="0"/>
        <v>0.61636059575276003</v>
      </c>
      <c r="B15" s="1">
        <f t="shared" ca="1" si="1"/>
        <v>17</v>
      </c>
      <c r="C15" s="1" t="str">
        <f t="shared" ca="1" si="2"/>
        <v>りなさんが　おもちを　つきました。そして、まるめ　ました。</v>
      </c>
      <c r="D15" s="1" t="str">
        <f t="shared" ca="1" si="3"/>
        <v>りなさんは　なにを　まるめ　ましたか。</v>
      </c>
      <c r="G15" s="1" t="str">
        <f ca="1">VLOOKUP(15,namelist,2,0)&amp;"が　おもちを　つきました。"</f>
        <v>りなさんが　おもちを　つきました。</v>
      </c>
      <c r="H15" s="1" t="s">
        <v>382</v>
      </c>
      <c r="I15" s="1" t="str">
        <f ca="1">VLOOKUP(15,namelist,2,0)&amp;"は　なにを　まるめ　ましたか。"</f>
        <v>りなさんは　なにを　まるめ　ましたか。</v>
      </c>
      <c r="J15" s="1" t="str">
        <f ca="1">VLOOKUP(15,namelist,2,0)&amp;"は　なにを　まるめ　ましたか。"</f>
        <v>りなさんは　なにを　まるめ　ましたか。</v>
      </c>
    </row>
    <row r="16" spans="1:10" s="1" customFormat="1" ht="33.75" customHeight="1" x14ac:dyDescent="0.15">
      <c r="A16" s="1">
        <f t="shared" ca="1" si="0"/>
        <v>5.673612881502732E-2</v>
      </c>
      <c r="B16" s="1">
        <f t="shared" ca="1" si="1"/>
        <v>3</v>
      </c>
      <c r="C16" s="1" t="str">
        <f t="shared" ca="1" si="2"/>
        <v>たいがくんは　はなしを　しました。みんなは、それを　ききました。</v>
      </c>
      <c r="D16" s="1" t="str">
        <f t="shared" ca="1" si="3"/>
        <v>みんなは、なにを　ききましたか。</v>
      </c>
      <c r="G16" s="1" t="str">
        <f ca="1">VLOOKUP(16,namelist,2,0)&amp;"は　はなしを　しました。"</f>
        <v>たいがくんは　はなしを　しました。</v>
      </c>
      <c r="H16" s="1" t="s">
        <v>603</v>
      </c>
      <c r="I16" s="1" t="s">
        <v>602</v>
      </c>
      <c r="J16" s="1" t="s">
        <v>602</v>
      </c>
    </row>
    <row r="17" spans="1:10" s="1" customFormat="1" ht="33.75" customHeight="1" x14ac:dyDescent="0.15">
      <c r="A17" s="1">
        <f t="shared" ca="1" si="0"/>
        <v>0.72518534561934722</v>
      </c>
      <c r="B17" s="1">
        <f t="shared" ca="1" si="1"/>
        <v>22</v>
      </c>
      <c r="C17" s="1" t="str">
        <f t="shared" si="2"/>
        <v>れいぞうこに　アイスが　はいっています。あそびから　かえってきたら　それを　たべます。</v>
      </c>
      <c r="D17" s="1" t="str">
        <f t="shared" ca="1" si="3"/>
        <v>あそびから　かえってきたら　なにを　たべますか。</v>
      </c>
      <c r="G17" s="1" t="s">
        <v>604</v>
      </c>
      <c r="H17" s="1" t="s">
        <v>605</v>
      </c>
      <c r="I17" s="1" t="s">
        <v>606</v>
      </c>
      <c r="J17" s="1" t="s">
        <v>606</v>
      </c>
    </row>
    <row r="18" spans="1:10" s="1" customFormat="1" ht="33.75" customHeight="1" x14ac:dyDescent="0.15">
      <c r="A18" s="1">
        <f t="shared" ca="1" si="0"/>
        <v>0.95376465730462545</v>
      </c>
      <c r="B18" s="1">
        <f t="shared" ca="1" si="1"/>
        <v>26</v>
      </c>
      <c r="C18" s="1" t="str">
        <f t="shared" ca="1" si="2"/>
        <v>はやとくんは　いちごを　たべました。そのあとで　りんごを　たべました。</v>
      </c>
      <c r="D18" s="1" t="str">
        <f t="shared" ca="1" si="3"/>
        <v>はやとくんは　りんごの　まえに　なにを　たべましたか。</v>
      </c>
      <c r="G18" s="1" t="str">
        <f ca="1">VLOOKUP(18,namelist,2,0)&amp;"は　いちごを　たべました。"</f>
        <v>はやとくんは　いちごを　たべました。</v>
      </c>
      <c r="H18" s="1" t="s">
        <v>607</v>
      </c>
      <c r="I18" s="1" t="str">
        <f ca="1">VLOOKUP(18,namelist,2,0)&amp;"は　りんごの　まえに　なにを　たべましたか。"</f>
        <v>はやとくんは　りんごの　まえに　なにを　たべましたか。</v>
      </c>
      <c r="J18" s="1" t="str">
        <f ca="1">VLOOKUP(18,namelist,2,0)&amp;"は　りんごの　まえに　なにを　たべましたか。"</f>
        <v>はやとくんは　りんごの　まえに　なにを　たべましたか。</v>
      </c>
    </row>
    <row r="19" spans="1:10" s="1" customFormat="1" ht="33.75" customHeight="1" x14ac:dyDescent="0.15">
      <c r="A19" s="1">
        <f t="shared" ca="1" si="0"/>
        <v>0.68084576841359745</v>
      </c>
      <c r="B19" s="1">
        <f t="shared" ca="1" si="1"/>
        <v>21</v>
      </c>
      <c r="C19" s="1" t="str">
        <f t="shared" ca="1" si="2"/>
        <v>さきさんは　べんきょうを　しています。それが　おわったら　おふろに　はいります。</v>
      </c>
      <c r="D19" s="1" t="str">
        <f t="shared" ca="1" si="3"/>
        <v>さきさんは　なにが　おわったら　おふろに　はいりますか。</v>
      </c>
      <c r="G19" s="1" t="str">
        <f ca="1">VLOOKUP(19,namelist,2,0)&amp;"は　べんきょうを　しています。"</f>
        <v>さきさんは　べんきょうを　しています。</v>
      </c>
      <c r="H19" s="1" t="s">
        <v>608</v>
      </c>
      <c r="I19" s="1" t="str">
        <f ca="1">VLOOKUP(19,namelist,2,0)&amp;"は　なにが　おわったら　おふろに　はいりますか。"</f>
        <v>さきさんは　なにが　おわったら　おふろに　はいりますか。</v>
      </c>
      <c r="J19" s="1" t="str">
        <f ca="1">VLOOKUP(19,namelist,2,0)&amp;"は　なにが　おわったら　おふろに　はいりますか。"</f>
        <v>さきさんは　なにが　おわったら　おふろに　はいりますか。</v>
      </c>
    </row>
    <row r="20" spans="1:10" s="1" customFormat="1" ht="33.75" customHeight="1" x14ac:dyDescent="0.15">
      <c r="A20" s="1">
        <f t="shared" ca="1" si="0"/>
        <v>0.17057179194882388</v>
      </c>
      <c r="B20" s="1">
        <f t="shared" ca="1" si="1"/>
        <v>5</v>
      </c>
      <c r="C20" s="1" t="str">
        <f t="shared" ca="1" si="2"/>
        <v>ゆうなさんは　しゅくだいを　しています。それが　おわったら　てれびを　みます。</v>
      </c>
      <c r="D20" s="1" t="str">
        <f t="shared" ca="1" si="3"/>
        <v>ゆうなさんは　なにが　おわったら　てれびを　みますか。</v>
      </c>
      <c r="G20" s="1" t="str">
        <f ca="1">VLOOKUP(20,namelist,2,0)&amp;"は　しゅくだいを　しています。"</f>
        <v>ゆうなさんは　しゅくだいを　しています。</v>
      </c>
      <c r="H20" s="1" t="s">
        <v>609</v>
      </c>
      <c r="I20" s="1" t="str">
        <f ca="1">VLOOKUP(20,namelist,2,0)&amp;"は　なにが　おわったら　てれびを　みますか。"</f>
        <v>ゆうなさんは　なにが　おわったら　てれびを　みますか。</v>
      </c>
      <c r="J20" s="1" t="str">
        <f ca="1">VLOOKUP(20,namelist,2,0)&amp;"は　なにが　おわったら　てれびを　みますか。"</f>
        <v>ゆうなさんは　なにが　おわったら　てれびを　みますか。</v>
      </c>
    </row>
    <row r="21" spans="1:10" s="1" customFormat="1" ht="33.75" customHeight="1" x14ac:dyDescent="0.15">
      <c r="A21" s="1">
        <f t="shared" ca="1" si="0"/>
        <v>0.83550326123182239</v>
      </c>
      <c r="B21" s="1">
        <f t="shared" ca="1" si="1"/>
        <v>24</v>
      </c>
      <c r="C21" s="1" t="str">
        <f t="shared" ca="1" si="2"/>
        <v>ももかさんが　どうぶつの　えを　かきました。いろも　ぬりました。</v>
      </c>
      <c r="D21" s="1" t="str">
        <f t="shared" ca="1" si="3"/>
        <v>ももかさんは　なにに　いろを　ぬりましたか。</v>
      </c>
      <c r="G21" s="1" t="str">
        <f ca="1">VLOOKUP(21,namelist,2,0)&amp;"が　どうぶつの　えを　かきました。"</f>
        <v>ももかさんが　どうぶつの　えを　かきました。</v>
      </c>
      <c r="H21" s="1" t="s">
        <v>383</v>
      </c>
      <c r="I21" s="1" t="str">
        <f ca="1">VLOOKUP(21,namelist,2,0)&amp;"は　なにに　いろを　ぬりましたか。"</f>
        <v>ももかさんは　なにに　いろを　ぬりましたか。</v>
      </c>
      <c r="J21" s="1" t="str">
        <f ca="1">VLOOKUP(21,namelist,2,0)&amp;"は　なにに　いろを　ぬりましたか。"</f>
        <v>ももかさんは　なにに　いろを　ぬりましたか。</v>
      </c>
    </row>
    <row r="22" spans="1:10" s="1" customFormat="1" ht="33.75" customHeight="1" x14ac:dyDescent="0.15">
      <c r="A22" s="1">
        <f t="shared" ca="1" si="0"/>
        <v>0.24663926116723556</v>
      </c>
      <c r="B22" s="1">
        <f t="shared" ca="1" si="1"/>
        <v>10</v>
      </c>
      <c r="C22" s="1" t="str">
        <f t="shared" ca="1" si="2"/>
        <v>あらたくんは　じてんしゃで　でかけました。こんびにに　いきました。</v>
      </c>
      <c r="D22" s="1" t="str">
        <f t="shared" ca="1" si="3"/>
        <v>あらたくんは　なにで　こんびにに　いきましたか。</v>
      </c>
      <c r="G22" s="1" t="str">
        <f ca="1">VLOOKUP(22,namelist,2,0)&amp;"は　じてんしゃで　でかけました。"</f>
        <v>あらたくんは　じてんしゃで　でかけました。</v>
      </c>
      <c r="H22" s="1" t="s">
        <v>384</v>
      </c>
      <c r="I22" s="1" t="str">
        <f ca="1">VLOOKUP(22,namelist,2,0)&amp;"は　なにで　こんびにに　いきましたか。"</f>
        <v>あらたくんは　なにで　こんびにに　いきましたか。</v>
      </c>
      <c r="J22" s="1" t="str">
        <f ca="1">VLOOKUP(22,namelist,2,0)&amp;"は　なにで　こんびにに　いきましたか。"</f>
        <v>あらたくんは　なにで　こんびにに　いきましたか。</v>
      </c>
    </row>
    <row r="23" spans="1:10" s="1" customFormat="1" ht="33.75" customHeight="1" x14ac:dyDescent="0.15">
      <c r="A23" s="1">
        <f t="shared" ca="1" si="0"/>
        <v>0.21069440159413089</v>
      </c>
      <c r="B23" s="1">
        <f t="shared" ca="1" si="1"/>
        <v>7</v>
      </c>
      <c r="C23" s="1" t="str">
        <f t="shared" ca="1" si="2"/>
        <v>ことはさんは　「あ」というじの　れんしゅうを　しました。じょうずに　かけました。</v>
      </c>
      <c r="D23" s="1" t="str">
        <f t="shared" ca="1" si="3"/>
        <v>ことはさんは　なにが　じょうずに　かけましたか。</v>
      </c>
      <c r="G23" s="1" t="str">
        <f ca="1">VLOOKUP(23,namelist,2,0)&amp;"は　「あ」というじの　れんしゅうを　しました。"</f>
        <v>ことはさんは　「あ」というじの　れんしゅうを　しました。</v>
      </c>
      <c r="H23" s="1" t="s">
        <v>385</v>
      </c>
      <c r="I23" s="1" t="str">
        <f ca="1">VLOOKUP(23,namelist,2,0)&amp;"は　なにが　じょうずに　かけましたか。"</f>
        <v>ことはさんは　なにが　じょうずに　かけましたか。</v>
      </c>
      <c r="J23" s="1" t="str">
        <f ca="1">VLOOKUP(23,namelist,2,0)&amp;"は　なにが　じょうずに　かけましたか。"</f>
        <v>ことはさんは　なにが　じょうずに　かけましたか。</v>
      </c>
    </row>
    <row r="24" spans="1:10" s="1" customFormat="1" ht="33.75" customHeight="1" x14ac:dyDescent="0.15">
      <c r="A24" s="1">
        <f t="shared" ca="1" si="0"/>
        <v>0.92828483211022506</v>
      </c>
      <c r="B24" s="1">
        <f t="shared" ca="1" si="1"/>
        <v>25</v>
      </c>
      <c r="C24" s="1" t="str">
        <f t="shared" ca="1" si="2"/>
        <v>あかりさんは　かさを　さしました。それには、かたつむりの　えが　かいてあります。</v>
      </c>
      <c r="D24" s="1" t="str">
        <f t="shared" ca="1" si="3"/>
        <v>なにに　かたつむりの　えが　かいてますか。</v>
      </c>
      <c r="G24" s="1" t="str">
        <f ca="1">VLOOKUP(24,namelist,2,0)&amp;"は　かさを　さしました。"</f>
        <v>あかりさんは　かさを　さしました。</v>
      </c>
      <c r="H24" s="1" t="s">
        <v>610</v>
      </c>
      <c r="I24" s="1" t="s">
        <v>611</v>
      </c>
      <c r="J24" s="1" t="s">
        <v>611</v>
      </c>
    </row>
    <row r="25" spans="1:10" s="1" customFormat="1" ht="33.75" customHeight="1" x14ac:dyDescent="0.15">
      <c r="A25" s="1">
        <f t="shared" ca="1" si="0"/>
        <v>0.65444240400538178</v>
      </c>
      <c r="B25" s="1">
        <f t="shared" ca="1" si="1"/>
        <v>19</v>
      </c>
      <c r="C25" s="1" t="str">
        <f t="shared" ca="1" si="2"/>
        <v>つむぎさんが　とんぼを　つかまえました。それを　むしかごに　いれました。</v>
      </c>
      <c r="D25" s="1" t="str">
        <f t="shared" ca="1" si="3"/>
        <v>つむぎさんは　なにを　むしかごに　いれましたか。</v>
      </c>
      <c r="G25" s="1" t="str">
        <f ca="1">VLOOKUP(25,namelist,2,0)&amp;"が　とんぼを　つかまえました。"</f>
        <v>つむぎさんが　とんぼを　つかまえました。</v>
      </c>
      <c r="H25" s="1" t="s">
        <v>612</v>
      </c>
      <c r="I25" s="1" t="str">
        <f ca="1">VLOOKUP(25,namelist,2,0)&amp;"は　なにを　むしかごに　いれましたか。"</f>
        <v>つむぎさんは　なにを　むしかごに　いれましたか。</v>
      </c>
      <c r="J25" s="1" t="str">
        <f ca="1">VLOOKUP(25,namelist,2,0)&amp;"は　なにを　むしかごに　いれましたか。"</f>
        <v>つむぎさんは　なにを　むしかごに　いれましたか。</v>
      </c>
    </row>
    <row r="26" spans="1:10" s="1" customFormat="1" ht="33.75" customHeight="1" x14ac:dyDescent="0.15">
      <c r="A26" s="1">
        <f t="shared" ca="1" si="0"/>
        <v>0.52984140253213496</v>
      </c>
      <c r="B26" s="1">
        <f t="shared" ca="1" si="1"/>
        <v>16</v>
      </c>
      <c r="C26" s="1" t="str">
        <f t="shared" ca="1" si="2"/>
        <v>けいたくんは　かきのたねを　ひろいました。それを　にわに　うえました。</v>
      </c>
      <c r="D26" s="1" t="str">
        <f t="shared" ca="1" si="3"/>
        <v>けいたくんは　にわに　なにを　うえましたか。</v>
      </c>
      <c r="G26" s="1" t="str">
        <f ca="1">VLOOKUP(26,namelist,2,0)&amp;"は　かきのたねを　ひろいました。"</f>
        <v>けいたくんは　かきのたねを　ひろいました。</v>
      </c>
      <c r="H26" s="1" t="s">
        <v>613</v>
      </c>
      <c r="I26" s="1" t="str">
        <f ca="1">VLOOKUP(26,namelist,2,0)&amp;"は　にわに　なにを　うえましたか。"</f>
        <v>けいたくんは　にわに　なにを　うえましたか。</v>
      </c>
      <c r="J26" s="1" t="str">
        <f ca="1">VLOOKUP(26,namelist,2,0)&amp;"は　にわに　なにを　うえましたか。"</f>
        <v>けいたくんは　にわに　なにを　うえましたか。</v>
      </c>
    </row>
    <row r="27" spans="1:10" s="1" customFormat="1" ht="33.75" customHeight="1" x14ac:dyDescent="0.15">
      <c r="A27" s="1">
        <f t="shared" ca="1" si="0"/>
        <v>0.18824931828013813</v>
      </c>
      <c r="B27" s="1">
        <f t="shared" ca="1" si="1"/>
        <v>6</v>
      </c>
      <c r="C27" s="1" t="str">
        <f t="shared" ca="1" si="2"/>
        <v>そうまくんは　おさらを　あらいました。それに　りんごを　のせました。</v>
      </c>
      <c r="D27" s="1" t="str">
        <f t="shared" ca="1" si="3"/>
        <v>そうまくんは　なにに　りんごを　のせましたか。</v>
      </c>
      <c r="G27" s="1" t="str">
        <f ca="1">VLOOKUP(27,namelist,2,0)&amp;"は　おさらを　あらいました。"</f>
        <v>そうまくんは　おさらを　あらいました。</v>
      </c>
      <c r="H27" s="1" t="s">
        <v>614</v>
      </c>
      <c r="I27" s="1" t="str">
        <f ca="1">VLOOKUP(27,namelist,2,0)&amp;"は　なにに　りんごを　のせましたか。"</f>
        <v>そうまくんは　なにに　りんごを　のせましたか。</v>
      </c>
      <c r="J27" s="1" t="str">
        <f ca="1">VLOOKUP(27,namelist,2,0)&amp;"は　なにに　りんごを　のせましたか。"</f>
        <v>そうまくんは　なにに　りんごを　のせましたか。</v>
      </c>
    </row>
    <row r="28" spans="1:10" s="1" customFormat="1" ht="33.75" customHeight="1" x14ac:dyDescent="0.15">
      <c r="A28" s="1">
        <f t="shared" ca="1" si="0"/>
        <v>0.25096970329422674</v>
      </c>
      <c r="B28" s="1">
        <f t="shared" ca="1" si="1"/>
        <v>11</v>
      </c>
      <c r="C28" s="1" t="str">
        <f t="shared" ca="1" si="2"/>
        <v>こはるさんが　あなを　ほりました。そこに　ぼうを　さしました。</v>
      </c>
      <c r="D28" s="1" t="str">
        <f t="shared" ca="1" si="3"/>
        <v>こはるさんは　なにに　ぼうを　さしましたか。</v>
      </c>
      <c r="G28" s="1" t="str">
        <f ca="1">VLOOKUP(28,namelist,2,0)&amp;"が　あなを　ほりました。"</f>
        <v>こはるさんが　あなを　ほりました。</v>
      </c>
      <c r="H28" s="1" t="s">
        <v>615</v>
      </c>
      <c r="I28" s="1" t="str">
        <f ca="1">VLOOKUP(28,namelist,2,0)&amp;"は　なにに　ぼうを　さしましたか。"</f>
        <v>こはるさんは　なにに　ぼうを　さしましたか。</v>
      </c>
      <c r="J28" s="1" t="str">
        <f ca="1">VLOOKUP(28,namelist,2,0)&amp;"は　なにに　ぼうを　さしましたか。"</f>
        <v>こはるさんは　なにに　ぼうを　さしましたか。</v>
      </c>
    </row>
    <row r="29" spans="1:10" s="1" customFormat="1" ht="33.75" customHeight="1" x14ac:dyDescent="0.15">
      <c r="A29" s="1">
        <f t="shared" ca="1" si="0"/>
        <v>0.99151786402228503</v>
      </c>
      <c r="B29" s="1">
        <f t="shared" ca="1" si="1"/>
        <v>29</v>
      </c>
      <c r="C29" s="1" t="str">
        <f t="shared" ca="1" si="2"/>
        <v>ぎゅうにゅうが　ゆかに　こぼれました。ひなたくんが　ぞうきんで　ふきました。</v>
      </c>
      <c r="D29" s="1" t="str">
        <f t="shared" ca="1" si="3"/>
        <v>なにが　こぼれましたか。</v>
      </c>
      <c r="G29" s="1" t="s">
        <v>616</v>
      </c>
      <c r="H29" s="1" t="str">
        <f ca="1">VLOOKUP(29,namelist,2,0)&amp;"が　ぞうきんで　ふきました。"</f>
        <v>ひなたくんが　ぞうきんで　ふきました。</v>
      </c>
      <c r="I29" s="1" t="s">
        <v>379</v>
      </c>
      <c r="J29" s="1" t="s">
        <v>379</v>
      </c>
    </row>
    <row r="30" spans="1:10" s="1" customFormat="1" ht="33.75" customHeight="1" x14ac:dyDescent="0.15">
      <c r="A30" s="1">
        <f t="shared" ca="1" si="0"/>
        <v>0.96108659449103961</v>
      </c>
      <c r="B30" s="1">
        <f t="shared" ca="1" si="1"/>
        <v>27</v>
      </c>
      <c r="C30" s="1" t="str">
        <f t="shared" ca="1" si="2"/>
        <v>れいさんは　つみきを　もらいました。きょうは　それを　つんで　あそびました。</v>
      </c>
      <c r="D30" s="1" t="str">
        <f t="shared" ca="1" si="3"/>
        <v>れいさんは　なにで　あそびましたか。</v>
      </c>
      <c r="G30" s="1" t="str">
        <f ca="1">VLOOKUP(30,namelist,2,0)&amp;"は　つみきを　もらいました。"</f>
        <v>れいさんは　つみきを　もらいました。</v>
      </c>
      <c r="H30" s="1" t="s">
        <v>617</v>
      </c>
      <c r="I30" s="1" t="str">
        <f ca="1">VLOOKUP(30,namelist,2,0)&amp;"は　なにで　あそびましたか。"</f>
        <v>れいさんは　なにで　あそびましたか。</v>
      </c>
      <c r="J30" s="1" t="str">
        <f ca="1">VLOOKUP(30,namelist,2,0)&amp;"は　なにで　あそびましたか。"</f>
        <v>れいさんは　なにで　あそびましたか。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0"/>
  <sheetViews>
    <sheetView topLeftCell="H1" workbookViewId="0">
      <selection activeCell="B2" sqref="B2:D30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8.75" customWidth="1"/>
    <col min="9" max="9" width="45.125" customWidth="1"/>
    <col min="10" max="10" width="39.5" bestFit="1" customWidth="1"/>
  </cols>
  <sheetData>
    <row r="1" spans="1:10" x14ac:dyDescent="0.15">
      <c r="A1" t="s">
        <v>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3.75" customHeight="1" x14ac:dyDescent="0.15">
      <c r="A2" s="1">
        <f ca="1">RAND()</f>
        <v>0.69096824323454964</v>
      </c>
      <c r="B2" s="1">
        <f ca="1">RANK(A2,A$2:A$30,1)</f>
        <v>20</v>
      </c>
      <c r="C2" s="1" t="str">
        <f ca="1">G2&amp;H2</f>
        <v>しゅんくんは　おじいさんに　りんごを　もらいました。おばあさんに　みかんを　もらいました。</v>
      </c>
      <c r="D2" s="1" t="str">
        <f ca="1">IF(MOD(INT(RAND()*10),2)=0,I2,J2)</f>
        <v>しゅんくんは　おばあさんに　なにを　もらいましたか。</v>
      </c>
      <c r="G2" s="1" t="str">
        <f ca="1">VLOOKUP(2,namelist,2,0)&amp;"は　おじいさんに　りんごを　もらいました。"</f>
        <v>しゅんくんは　おじいさんに　りんごを　もらいました。</v>
      </c>
      <c r="H2" s="1" t="s">
        <v>618</v>
      </c>
      <c r="I2" s="1" t="str">
        <f ca="1">VLOOKUP(2,namelist,2,0)&amp;"は　おじいさんに　なにを　もらいましたか。"</f>
        <v>しゅんくんは　おじいさんに　なにを　もらいましたか。</v>
      </c>
      <c r="J2" s="1" t="str">
        <f ca="1">VLOOKUP(2,namelist,2,0)&amp;"は　おばあさんに　なにを　もらいましたか。"</f>
        <v>しゅんくんは　おばあさんに　なにを　もらいましたか。</v>
      </c>
    </row>
    <row r="3" spans="1:10" s="1" customFormat="1" ht="33.75" customHeight="1" x14ac:dyDescent="0.15">
      <c r="A3" s="1">
        <f t="shared" ref="A3:A30" ca="1" si="0">RAND()</f>
        <v>0.83793251386494438</v>
      </c>
      <c r="B3" s="1">
        <f t="shared" ref="B3:B30" ca="1" si="1">RANK(A3,A$2:A$30,1)</f>
        <v>26</v>
      </c>
      <c r="C3" s="1" t="str">
        <f t="shared" ref="C3:C30" si="2">G3&amp;H3</f>
        <v>つくえの　うえに　コップが　あります。コップの　なかに　みずが　はいっています。</v>
      </c>
      <c r="D3" s="1" t="str">
        <f t="shared" ref="D3:D30" ca="1" si="3">IF(MOD(INT(RAND()*10),2)=0,I3,J3)</f>
        <v>つくえの　うえには、なにが　ありますか。</v>
      </c>
      <c r="G3" s="1" t="s">
        <v>577</v>
      </c>
      <c r="H3" s="1" t="s">
        <v>619</v>
      </c>
      <c r="I3" s="1" t="s">
        <v>620</v>
      </c>
      <c r="J3" s="1" t="s">
        <v>621</v>
      </c>
    </row>
    <row r="4" spans="1:10" s="1" customFormat="1" ht="33.75" customHeight="1" x14ac:dyDescent="0.15">
      <c r="A4" s="1">
        <f t="shared" ca="1" si="0"/>
        <v>0.58704658097518569</v>
      </c>
      <c r="B4" s="1">
        <f t="shared" ca="1" si="1"/>
        <v>16</v>
      </c>
      <c r="C4" s="1" t="str">
        <f t="shared" si="2"/>
        <v>とりが　みずうみに　とんで　きました。そして　えさを　たべました。</v>
      </c>
      <c r="D4" s="1" t="str">
        <f t="shared" ca="1" si="3"/>
        <v>とりは、なにを　たべましたか。</v>
      </c>
      <c r="G4" s="1" t="s">
        <v>579</v>
      </c>
      <c r="H4" s="1" t="s">
        <v>580</v>
      </c>
      <c r="I4" s="1" t="s">
        <v>622</v>
      </c>
      <c r="J4" s="1" t="s">
        <v>623</v>
      </c>
    </row>
    <row r="5" spans="1:10" s="1" customFormat="1" ht="33.75" customHeight="1" x14ac:dyDescent="0.15">
      <c r="A5" s="1">
        <f t="shared" ca="1" si="0"/>
        <v>4.6149068176154606E-2</v>
      </c>
      <c r="B5" s="1">
        <f t="shared" ca="1" si="1"/>
        <v>2</v>
      </c>
      <c r="C5" s="1" t="str">
        <f t="shared" ca="1" si="2"/>
        <v>ゆいかさんが　みずを　のみました。つむぎさんが　ぎゅうにゅうを　のみました。</v>
      </c>
      <c r="D5" s="1" t="str">
        <f t="shared" ca="1" si="3"/>
        <v>ゆいかさんは　なにを　のみましたか。</v>
      </c>
      <c r="G5" s="1" t="str">
        <f ca="1">VLOOKUP(5,namelist,2,0)&amp;"が　みずを　のみました。"</f>
        <v>ゆいかさんが　みずを　のみました。</v>
      </c>
      <c r="H5" s="1" t="str">
        <f ca="1">VLOOKUP(25,namelist,2,0)&amp;"が　ぎゅうにゅうを　のみました。"</f>
        <v>つむぎさんが　ぎゅうにゅうを　のみました。</v>
      </c>
      <c r="I5" s="1" t="str">
        <f ca="1">VLOOKUP(5,namelist,2,0)&amp;"は　なにを　のみましたか。"</f>
        <v>ゆいかさんは　なにを　のみましたか。</v>
      </c>
      <c r="J5" s="1" t="str">
        <f ca="1">VLOOKUP(25,namelist,2,0)&amp;"は　なにを　のみましたか。"</f>
        <v>つむぎさんは　なにを　のみましたか。</v>
      </c>
    </row>
    <row r="6" spans="1:10" s="1" customFormat="1" ht="33.75" customHeight="1" x14ac:dyDescent="0.15">
      <c r="A6" s="1">
        <f t="shared" ca="1" si="0"/>
        <v>0.92565307575479572</v>
      </c>
      <c r="B6" s="1">
        <f t="shared" ca="1" si="1"/>
        <v>29</v>
      </c>
      <c r="C6" s="1" t="str">
        <f t="shared" ca="1" si="2"/>
        <v>さらさんが　おむすびを　おとしました。けいたくんが　ちくわを　おとしました。</v>
      </c>
      <c r="D6" s="1" t="str">
        <f t="shared" ca="1" si="3"/>
        <v>けいたくんは　なにを　おとしましたか。</v>
      </c>
      <c r="G6" s="1" t="str">
        <f ca="1">VLOOKUP(6,namelist,2,0)&amp;"が　おむすびを　おとしました。"</f>
        <v>さらさんが　おむすびを　おとしました。</v>
      </c>
      <c r="H6" s="1" t="str">
        <f ca="1">VLOOKUP(26,namelist,2,0)&amp;"が　ちくわを　おとしました。"</f>
        <v>けいたくんが　ちくわを　おとしました。</v>
      </c>
      <c r="I6" s="1" t="str">
        <f ca="1">VLOOKUP(6,namelist,2,0)&amp;"は　なにを　おとしましたか。"</f>
        <v>さらさんは　なにを　おとしましたか。</v>
      </c>
      <c r="J6" s="1" t="str">
        <f ca="1">VLOOKUP(26,namelist,2,0)&amp;"は　なにを　おとしましたか。"</f>
        <v>けいたくんは　なにを　おとしましたか。</v>
      </c>
    </row>
    <row r="7" spans="1:10" s="1" customFormat="1" ht="33.75" customHeight="1" x14ac:dyDescent="0.15">
      <c r="A7" s="1">
        <f t="shared" ca="1" si="0"/>
        <v>8.9782035807004501E-2</v>
      </c>
      <c r="B7" s="1">
        <f t="shared" ca="1" si="1"/>
        <v>5</v>
      </c>
      <c r="C7" s="1" t="str">
        <f t="shared" si="2"/>
        <v>ぎゅうにゅうが　こぼれました。ぞうきんで　ふきました。</v>
      </c>
      <c r="D7" s="1" t="str">
        <f t="shared" ca="1" si="3"/>
        <v>なにで　ふきましたか。</v>
      </c>
      <c r="G7" s="1" t="s">
        <v>378</v>
      </c>
      <c r="H7" s="1" t="s">
        <v>624</v>
      </c>
      <c r="I7" s="1" t="s">
        <v>379</v>
      </c>
      <c r="J7" s="1" t="s">
        <v>625</v>
      </c>
    </row>
    <row r="8" spans="1:10" s="1" customFormat="1" ht="33.75" customHeight="1" x14ac:dyDescent="0.15">
      <c r="A8" s="1">
        <f t="shared" ca="1" si="0"/>
        <v>0.65611347951026189</v>
      </c>
      <c r="B8" s="1">
        <f t="shared" ca="1" si="1"/>
        <v>19</v>
      </c>
      <c r="C8" s="1" t="str">
        <f t="shared" ca="1" si="2"/>
        <v>みゆさんが　かさを　さして　あるいて　いました。つよいかぜが　ふいて　かさが　とばされました。</v>
      </c>
      <c r="D8" s="1" t="str">
        <f t="shared" ca="1" si="3"/>
        <v>なにが　ふいて　きましたか。</v>
      </c>
      <c r="G8" s="1" t="str">
        <f ca="1">VLOOKUP(8,namelist,2,0)&amp;"が　かさを　さして　あるいて　いました。"</f>
        <v>みゆさんが　かさを　さして　あるいて　いました。</v>
      </c>
      <c r="H8" s="1" t="s">
        <v>626</v>
      </c>
      <c r="I8" s="1" t="s">
        <v>627</v>
      </c>
      <c r="J8" s="1" t="s">
        <v>628</v>
      </c>
    </row>
    <row r="9" spans="1:10" s="1" customFormat="1" ht="33.75" customHeight="1" x14ac:dyDescent="0.15">
      <c r="A9" s="1">
        <f t="shared" ca="1" si="0"/>
        <v>0.80621332452934336</v>
      </c>
      <c r="B9" s="1">
        <f t="shared" ca="1" si="1"/>
        <v>23</v>
      </c>
      <c r="C9" s="1" t="str">
        <f t="shared" ca="1" si="2"/>
        <v>ゆいさんは　とまとを　かいました。それを　さらだに　いれました。</v>
      </c>
      <c r="D9" s="1" t="str">
        <f t="shared" ca="1" si="3"/>
        <v>ゆいさんは　なにを　かいましたか。</v>
      </c>
      <c r="G9" s="1" t="str">
        <f ca="1">VLOOKUP(9,namelist,2,0)&amp;"は　とまとを　かいました。"</f>
        <v>ゆいさんは　とまとを　かいました。</v>
      </c>
      <c r="H9" s="1" t="s">
        <v>590</v>
      </c>
      <c r="I9" s="1" t="str">
        <f ca="1">VLOOKUP(9,namelist,2,0)&amp;"は　なにを　かいましたか。"</f>
        <v>ゆいさんは　なにを　かいましたか。</v>
      </c>
      <c r="J9" s="1" t="str">
        <f ca="1">VLOOKUP(9,namelist,2,0)&amp;"は　とまとを　なにに　いれましたか。"</f>
        <v>ゆいさんは　とまとを　なにに　いれましたか。</v>
      </c>
    </row>
    <row r="10" spans="1:10" s="1" customFormat="1" ht="33.75" customHeight="1" x14ac:dyDescent="0.15">
      <c r="A10" s="1">
        <f t="shared" ca="1" si="0"/>
        <v>0.88963801099759088</v>
      </c>
      <c r="B10" s="1">
        <f t="shared" ca="1" si="1"/>
        <v>27</v>
      </c>
      <c r="C10" s="1" t="str">
        <f t="shared" si="2"/>
        <v>うんどうじょうに　はっぱが　おちていました。たぬきが　それを　あたまに　のせて　おどりました。</v>
      </c>
      <c r="D10" s="1" t="str">
        <f t="shared" ca="1" si="3"/>
        <v>たぬきは　なにを　しましたか。</v>
      </c>
      <c r="G10" s="1" t="s">
        <v>591</v>
      </c>
      <c r="H10" s="1" t="s">
        <v>630</v>
      </c>
      <c r="I10" s="1" t="s">
        <v>629</v>
      </c>
      <c r="J10" s="1" t="s">
        <v>631</v>
      </c>
    </row>
    <row r="11" spans="1:10" s="1" customFormat="1" ht="33.75" customHeight="1" x14ac:dyDescent="0.15">
      <c r="A11" s="1">
        <f t="shared" ca="1" si="0"/>
        <v>0.30517262087762731</v>
      </c>
      <c r="B11" s="1">
        <f t="shared" ca="1" si="1"/>
        <v>10</v>
      </c>
      <c r="C11" s="1" t="str">
        <f t="shared" si="2"/>
        <v>すいかが　ごろごろ　ころがって　いきました。かべに　ぶつかって　われて　しまいました。</v>
      </c>
      <c r="D11" s="1" t="str">
        <f t="shared" ca="1" si="3"/>
        <v>なにに　ぶつかりましたか。</v>
      </c>
      <c r="G11" s="1" t="s">
        <v>594</v>
      </c>
      <c r="H11" s="1" t="s">
        <v>595</v>
      </c>
      <c r="I11" s="1" t="s">
        <v>632</v>
      </c>
      <c r="J11" s="1" t="s">
        <v>633</v>
      </c>
    </row>
    <row r="12" spans="1:10" s="1" customFormat="1" ht="33.75" customHeight="1" x14ac:dyDescent="0.15">
      <c r="A12" s="1">
        <f t="shared" ca="1" si="0"/>
        <v>0.48382399250105423</v>
      </c>
      <c r="B12" s="1">
        <f t="shared" ca="1" si="1"/>
        <v>14</v>
      </c>
      <c r="C12" s="1" t="str">
        <f t="shared" ca="1" si="2"/>
        <v>ひかりさんが　ほんを　みつけました。そこには、てがみが　はさんで　ありました。</v>
      </c>
      <c r="D12" s="1" t="str">
        <f t="shared" ca="1" si="3"/>
        <v>ひかりさんは　なにを　みつけましたか。</v>
      </c>
      <c r="G12" s="1" t="str">
        <f ca="1">VLOOKUP(12,namelist,2,0)&amp;"が　ほんを　みつけました。"</f>
        <v>ひかりさんが　ほんを　みつけました。</v>
      </c>
      <c r="H12" s="1" t="s">
        <v>597</v>
      </c>
      <c r="I12" s="1" t="str">
        <f ca="1">VLOOKUP(12,namelist,2,0)&amp;"は　なにを　みつけましたか。"</f>
        <v>ひかりさんは　なにを　みつけましたか。</v>
      </c>
      <c r="J12" s="1" t="s">
        <v>634</v>
      </c>
    </row>
    <row r="13" spans="1:10" s="1" customFormat="1" ht="33.75" customHeight="1" x14ac:dyDescent="0.15">
      <c r="A13" s="1">
        <f t="shared" ca="1" si="0"/>
        <v>0.35647760730514788</v>
      </c>
      <c r="B13" s="1">
        <f t="shared" ca="1" si="1"/>
        <v>12</v>
      </c>
      <c r="C13" s="1" t="str">
        <f t="shared" ca="1" si="2"/>
        <v>れんくんは　じゆうちょうを　くばって　もらいました。すぐに　なまえを　かきました。</v>
      </c>
      <c r="D13" s="1" t="str">
        <f t="shared" ca="1" si="3"/>
        <v>れんくんは　なにを　くばって　もらいましたか。</v>
      </c>
      <c r="G13" s="1" t="str">
        <f ca="1">VLOOKUP(13,namelist,2,0)&amp;"は　じゆうちょうを　くばって　もらいました。"</f>
        <v>れんくんは　じゆうちょうを　くばって　もらいました。</v>
      </c>
      <c r="H13" s="1" t="s">
        <v>598</v>
      </c>
      <c r="I13" s="1" t="str">
        <f ca="1">VLOOKUP(13,namelist,2,0)&amp;"は　なにを　くばって　もらいましたか。"</f>
        <v>れんくんは　なにを　くばって　もらいましたか。</v>
      </c>
      <c r="J13" s="1" t="str">
        <f ca="1">VLOOKUP(13,namelist,2,0)&amp;"は　なにを　かきましたか。"</f>
        <v>れんくんは　なにを　かきましたか。</v>
      </c>
    </row>
    <row r="14" spans="1:10" s="1" customFormat="1" ht="33.75" customHeight="1" x14ac:dyDescent="0.15">
      <c r="A14" s="1">
        <f t="shared" ca="1" si="0"/>
        <v>0.91283504308433439</v>
      </c>
      <c r="B14" s="1">
        <f t="shared" ca="1" si="1"/>
        <v>28</v>
      </c>
      <c r="C14" s="1" t="str">
        <f t="shared" ca="1" si="2"/>
        <v>さくらさんは　めだかを　そだてて　います。それが　たまごを　うみました。</v>
      </c>
      <c r="D14" s="1" t="str">
        <f t="shared" ca="1" si="3"/>
        <v>めだかは、なにを　うみましたか。</v>
      </c>
      <c r="G14" s="1" t="str">
        <f ca="1">VLOOKUP(14,namelist,2,0)&amp;"は　めだかを　そだてて　います。"</f>
        <v>さくらさんは　めだかを　そだてて　います。</v>
      </c>
      <c r="H14" s="1" t="s">
        <v>599</v>
      </c>
      <c r="I14" s="1" t="str">
        <f ca="1">VLOOKUP(14,namelist,2,0)&amp;"は　なにを　そだてて　いますか。"</f>
        <v>さくらさんは　なにを　そだてて　いますか。</v>
      </c>
      <c r="J14" s="1" t="s">
        <v>635</v>
      </c>
    </row>
    <row r="15" spans="1:10" s="1" customFormat="1" ht="33.75" customHeight="1" x14ac:dyDescent="0.15">
      <c r="A15" s="1">
        <f t="shared" ca="1" si="0"/>
        <v>0.822140401382641</v>
      </c>
      <c r="B15" s="1">
        <f t="shared" ca="1" si="1"/>
        <v>24</v>
      </c>
      <c r="C15" s="1" t="str">
        <f t="shared" ca="1" si="2"/>
        <v>りなさんは　カレーを　つくりました。ほのかさんは　サラダを　つくりました。</v>
      </c>
      <c r="D15" s="1" t="str">
        <f t="shared" ca="1" si="3"/>
        <v>ほのかさんは　なにを　つくりましたか。</v>
      </c>
      <c r="G15" s="1" t="str">
        <f ca="1">VLOOKUP(15,namelist,2,0)&amp;"は　カレーを　つくりました。"</f>
        <v>りなさんは　カレーを　つくりました。</v>
      </c>
      <c r="H15" s="1" t="str">
        <f ca="1">VLOOKUP(35,namelist,2,0)&amp;"は　サラダを　つくりました。"</f>
        <v>ほのかさんは　サラダを　つくりました。</v>
      </c>
      <c r="I15" s="1" t="str">
        <f ca="1">VLOOKUP(15,namelist,2,0)&amp;"は　なにを　つくりましたか。"</f>
        <v>りなさんは　なにを　つくりましたか。</v>
      </c>
      <c r="J15" s="1" t="str">
        <f ca="1">VLOOKUP(35,namelist,2,0)&amp;"は　なにを　つくりましたか。"</f>
        <v>ほのかさんは　なにを　つくりましたか。</v>
      </c>
    </row>
    <row r="16" spans="1:10" s="1" customFormat="1" ht="33.75" customHeight="1" x14ac:dyDescent="0.15">
      <c r="A16" s="1">
        <f t="shared" ca="1" si="0"/>
        <v>0.27610630793093927</v>
      </c>
      <c r="B16" s="1">
        <f t="shared" ca="1" si="1"/>
        <v>9</v>
      </c>
      <c r="C16" s="1" t="str">
        <f t="shared" ca="1" si="2"/>
        <v>たいがくんは　はなしを　しました。みんなは、それを　ききました。</v>
      </c>
      <c r="D16" s="1" t="str">
        <f t="shared" ca="1" si="3"/>
        <v>みんなは、なにを　しましたか。</v>
      </c>
      <c r="G16" s="1" t="str">
        <f ca="1">VLOOKUP(16,namelist,2,0)&amp;"は　はなしを　しました。"</f>
        <v>たいがくんは　はなしを　しました。</v>
      </c>
      <c r="H16" s="1" t="s">
        <v>603</v>
      </c>
      <c r="I16" s="1" t="str">
        <f ca="1">VLOOKUP(16,namelist,2,0)&amp;"は　なにを　しましたか。"</f>
        <v>たいがくんは　なにを　しましたか。</v>
      </c>
      <c r="J16" s="1" t="s">
        <v>636</v>
      </c>
    </row>
    <row r="17" spans="1:10" s="1" customFormat="1" ht="33.75" customHeight="1" x14ac:dyDescent="0.15">
      <c r="A17" s="1">
        <f t="shared" ca="1" si="0"/>
        <v>0.64877259573240265</v>
      </c>
      <c r="B17" s="1">
        <f t="shared" ca="1" si="1"/>
        <v>18</v>
      </c>
      <c r="C17" s="1" t="str">
        <f t="shared" si="2"/>
        <v>れいぞうこに　アイスが　はいっています。おさらに　いれて　たべます。</v>
      </c>
      <c r="D17" s="1" t="str">
        <f t="shared" ca="1" si="3"/>
        <v>れいぞうこに　なにが　はいっていますか。</v>
      </c>
      <c r="G17" s="1" t="s">
        <v>604</v>
      </c>
      <c r="H17" s="1" t="s">
        <v>637</v>
      </c>
      <c r="I17" s="1" t="s">
        <v>638</v>
      </c>
      <c r="J17" s="1" t="s">
        <v>639</v>
      </c>
    </row>
    <row r="18" spans="1:10" s="1" customFormat="1" ht="33.75" customHeight="1" x14ac:dyDescent="0.15">
      <c r="A18" s="1">
        <f t="shared" ca="1" si="0"/>
        <v>0.77275344472043195</v>
      </c>
      <c r="B18" s="1">
        <f t="shared" ca="1" si="1"/>
        <v>22</v>
      </c>
      <c r="C18" s="1" t="str">
        <f t="shared" ca="1" si="2"/>
        <v>はやとくんは　いちごを　たべました。そのあとで　りんごを　たべました。</v>
      </c>
      <c r="D18" s="1" t="str">
        <f t="shared" ca="1" si="3"/>
        <v>はやとくんは　はじめに　なにを　たべましたか。</v>
      </c>
      <c r="G18" s="1" t="str">
        <f ca="1">VLOOKUP(18,namelist,2,0)&amp;"は　いちごを　たべました。"</f>
        <v>はやとくんは　いちごを　たべました。</v>
      </c>
      <c r="H18" s="1" t="s">
        <v>607</v>
      </c>
      <c r="I18" s="1" t="str">
        <f ca="1">VLOOKUP(18,namelist,2,0)&amp;"は　はじめに　なにを　たべましたか。"</f>
        <v>はやとくんは　はじめに　なにを　たべましたか。</v>
      </c>
      <c r="J18" s="1" t="str">
        <f ca="1">VLOOKUP(18,namelist,2,0)&amp;"は　あとから　なにを　たべましたか。"</f>
        <v>はやとくんは　あとから　なにを　たべましたか。</v>
      </c>
    </row>
    <row r="19" spans="1:10" s="1" customFormat="1" ht="33.75" customHeight="1" x14ac:dyDescent="0.15">
      <c r="A19" s="1">
        <f t="shared" ca="1" si="0"/>
        <v>0.62170829759496227</v>
      </c>
      <c r="B19" s="1">
        <f t="shared" ca="1" si="1"/>
        <v>17</v>
      </c>
      <c r="C19" s="1" t="str">
        <f t="shared" ca="1" si="2"/>
        <v>さきさんは　べんきょうを　しています。それが　おわったら　おふろに　はいります。</v>
      </c>
      <c r="D19" s="1" t="str">
        <f t="shared" ca="1" si="3"/>
        <v>さきさんは　あとから　なにを　しますか。</v>
      </c>
      <c r="G19" s="1" t="str">
        <f ca="1">VLOOKUP(19,namelist,2,0)&amp;"は　べんきょうを　しています。"</f>
        <v>さきさんは　べんきょうを　しています。</v>
      </c>
      <c r="H19" s="1" t="s">
        <v>608</v>
      </c>
      <c r="I19" s="1" t="str">
        <f ca="1">VLOOKUP(19,namelist,2,0)&amp;"は　いま　なにを　していますか。"</f>
        <v>さきさんは　いま　なにを　していますか。</v>
      </c>
      <c r="J19" s="1" t="str">
        <f ca="1">VLOOKUP(19,namelist,2,0)&amp;"は　あとから　なにを　しますか。"</f>
        <v>さきさんは　あとから　なにを　しますか。</v>
      </c>
    </row>
    <row r="20" spans="1:10" s="1" customFormat="1" ht="33.75" customHeight="1" x14ac:dyDescent="0.15">
      <c r="A20" s="1">
        <f t="shared" ca="1" si="0"/>
        <v>2.4856981571894643E-2</v>
      </c>
      <c r="B20" s="1">
        <f t="shared" ca="1" si="1"/>
        <v>1</v>
      </c>
      <c r="C20" s="1" t="str">
        <f t="shared" ca="1" si="2"/>
        <v>ゆうなさんは　しゅくだいを　しています。それが　おわったら　てれびを　みます。</v>
      </c>
      <c r="D20" s="1" t="str">
        <f t="shared" ca="1" si="3"/>
        <v>ゆうなさんは　いま　なにを　していますか。</v>
      </c>
      <c r="G20" s="1" t="str">
        <f ca="1">VLOOKUP(20,namelist,2,0)&amp;"は　しゅくだいを　しています。"</f>
        <v>ゆうなさんは　しゅくだいを　しています。</v>
      </c>
      <c r="H20" s="1" t="s">
        <v>609</v>
      </c>
      <c r="I20" s="1" t="str">
        <f ca="1">VLOOKUP(20,namelist,2,0)&amp;"は　いま　なにを　していますか。"</f>
        <v>ゆうなさんは　いま　なにを　していますか。</v>
      </c>
      <c r="J20" s="1" t="str">
        <f ca="1">VLOOKUP(20,namelist,2,0)&amp;"は　あとから　なにを　しますか。"</f>
        <v>ゆうなさんは　あとから　なにを　しますか。</v>
      </c>
    </row>
    <row r="21" spans="1:10" s="1" customFormat="1" ht="33.75" customHeight="1" x14ac:dyDescent="0.15">
      <c r="A21" s="1">
        <f t="shared" ca="1" si="0"/>
        <v>4.9793773982389045E-2</v>
      </c>
      <c r="B21" s="1">
        <f t="shared" ca="1" si="1"/>
        <v>3</v>
      </c>
      <c r="C21" s="1" t="str">
        <f t="shared" ca="1" si="2"/>
        <v>ももかさんが　どうぶつの　えを　かきました。いろも　ぬりました。</v>
      </c>
      <c r="D21" s="1" t="str">
        <f t="shared" ca="1" si="3"/>
        <v>ももかさんは　なにに　いろを　ぬりましたか。</v>
      </c>
      <c r="G21" s="1" t="str">
        <f ca="1">VLOOKUP(21,namelist,2,0)&amp;"が　どうぶつの　えを　かきました。"</f>
        <v>ももかさんが　どうぶつの　えを　かきました。</v>
      </c>
      <c r="H21" s="1" t="s">
        <v>383</v>
      </c>
      <c r="I21" s="1" t="str">
        <f ca="1">VLOOKUP(21,namelist,2,0)&amp;"は　なにに　いろを　ぬりましたか。"</f>
        <v>ももかさんは　なにに　いろを　ぬりましたか。</v>
      </c>
      <c r="J21" s="1" t="str">
        <f ca="1">VLOOKUP(21,namelist,2,0)&amp;"は　なにに　いろを　ぬりましたか。"</f>
        <v>ももかさんは　なにに　いろを　ぬりましたか。</v>
      </c>
    </row>
    <row r="22" spans="1:10" s="1" customFormat="1" ht="33.75" customHeight="1" x14ac:dyDescent="0.15">
      <c r="A22" s="1">
        <f t="shared" ca="1" si="0"/>
        <v>0.83427038415556665</v>
      </c>
      <c r="B22" s="1">
        <f t="shared" ca="1" si="1"/>
        <v>25</v>
      </c>
      <c r="C22" s="1" t="str">
        <f t="shared" ca="1" si="2"/>
        <v>あらたくんは　じてんしゃで　こんびにに　ぱんを　かいに　いきました。</v>
      </c>
      <c r="D22" s="1" t="str">
        <f t="shared" ca="1" si="3"/>
        <v>あらたくんは　なにを　こんびにに　かいに　いきましたか。</v>
      </c>
      <c r="G22" s="1" t="str">
        <f ca="1">VLOOKUP(22,namelist,2,0)&amp;"は　じてんしゃで　"</f>
        <v>あらたくんは　じてんしゃで　</v>
      </c>
      <c r="H22" s="1" t="s">
        <v>640</v>
      </c>
      <c r="I22" s="1" t="str">
        <f ca="1">VLOOKUP(22,namelist,2,0)&amp;"は　なにで　こんびにに　いきましたか。"</f>
        <v>あらたくんは　なにで　こんびにに　いきましたか。</v>
      </c>
      <c r="J22" s="1" t="str">
        <f ca="1">VLOOKUP(22,namelist,2,0)&amp;"は　なにを　こんびにに　かいに　いきましたか。"</f>
        <v>あらたくんは　なにを　こんびにに　かいに　いきましたか。</v>
      </c>
    </row>
    <row r="23" spans="1:10" s="1" customFormat="1" ht="33.75" customHeight="1" x14ac:dyDescent="0.15">
      <c r="A23" s="1">
        <f t="shared" ca="1" si="0"/>
        <v>0.75251430010506482</v>
      </c>
      <c r="B23" s="1">
        <f t="shared" ca="1" si="1"/>
        <v>21</v>
      </c>
      <c r="C23" s="1" t="str">
        <f t="shared" ca="1" si="2"/>
        <v>ことはさんは　ひらがなの　れんしゅうを　じゆうちょうに　しました。</v>
      </c>
      <c r="D23" s="1" t="str">
        <f t="shared" ca="1" si="3"/>
        <v>ことはさんは　なにに　れんしゅうを　しましたか。</v>
      </c>
      <c r="G23" s="1" t="str">
        <f ca="1">VLOOKUP(23,namelist,2,0)&amp;"は　ひらがなの　れんしゅうを　"</f>
        <v>ことはさんは　ひらがなの　れんしゅうを　</v>
      </c>
      <c r="H23" s="1" t="s">
        <v>641</v>
      </c>
      <c r="I23" s="1" t="str">
        <f ca="1">VLOOKUP(23,namelist,2,0)&amp;"は　なにの　れんしゅうを　しましたか。"</f>
        <v>ことはさんは　なにの　れんしゅうを　しましたか。</v>
      </c>
      <c r="J23" s="1" t="str">
        <f ca="1">VLOOKUP(23,namelist,2,0)&amp;"は　なにに　れんしゅうを　しましたか。"</f>
        <v>ことはさんは　なにに　れんしゅうを　しましたか。</v>
      </c>
    </row>
    <row r="24" spans="1:10" s="1" customFormat="1" ht="33.75" customHeight="1" x14ac:dyDescent="0.15">
      <c r="A24" s="1">
        <f t="shared" ca="1" si="0"/>
        <v>0.50179063262732593</v>
      </c>
      <c r="B24" s="1">
        <f t="shared" ca="1" si="1"/>
        <v>15</v>
      </c>
      <c r="C24" s="1" t="str">
        <f t="shared" ca="1" si="2"/>
        <v>あかりさんは　かたつむりの　えが　かいてある　かさを　さしました。</v>
      </c>
      <c r="D24" s="1" t="str">
        <f t="shared" ca="1" si="3"/>
        <v>あかりさんの　かさには、なにの　えが　かいてますか。</v>
      </c>
      <c r="G24" s="1" t="str">
        <f ca="1">VLOOKUP(24,namelist,2,0)&amp;"は　かたつむりの　えが　"</f>
        <v>あかりさんは　かたつむりの　えが　</v>
      </c>
      <c r="H24" s="1" t="s">
        <v>642</v>
      </c>
      <c r="I24" s="1" t="str">
        <f ca="1">VLOOKUP(24,namelist,2,0)&amp;"の　かさには、なにの　えが　かいてますか。"</f>
        <v>あかりさんの　かさには、なにの　えが　かいてますか。</v>
      </c>
      <c r="J24" s="1" t="str">
        <f ca="1">VLOOKUP(24,namelist,2,0)&amp;"は　なにを　さしましたか。"</f>
        <v>あかりさんは　なにを　さしましたか。</v>
      </c>
    </row>
    <row r="25" spans="1:10" s="1" customFormat="1" ht="33.75" customHeight="1" x14ac:dyDescent="0.15">
      <c r="A25" s="1">
        <f t="shared" ca="1" si="0"/>
        <v>0.31865613580939622</v>
      </c>
      <c r="B25" s="1">
        <f t="shared" ca="1" si="1"/>
        <v>11</v>
      </c>
      <c r="C25" s="1" t="str">
        <f t="shared" ca="1" si="2"/>
        <v>つむぎさんは、とんぼを　つかまえて　むしかごに　いれました。</v>
      </c>
      <c r="D25" s="1" t="str">
        <f t="shared" ca="1" si="3"/>
        <v>つむぎさんは　なにを　つかまえましたか。</v>
      </c>
      <c r="G25" s="1" t="str">
        <f ca="1">VLOOKUP(25,namelist,2,0)&amp;"は、とんぼを　つかまえて　"</f>
        <v>つむぎさんは、とんぼを　つかまえて　</v>
      </c>
      <c r="H25" s="1" t="s">
        <v>643</v>
      </c>
      <c r="I25" s="1" t="str">
        <f ca="1">VLOOKUP(25,namelist,2,0)&amp;"は　なにを　つかまえましたか。"</f>
        <v>つむぎさんは　なにを　つかまえましたか。</v>
      </c>
      <c r="J25" s="1" t="str">
        <f ca="1">VLOOKUP(25,namelist,2,0)&amp;"は　なにに　いれましたか。"</f>
        <v>つむぎさんは　なにに　いれましたか。</v>
      </c>
    </row>
    <row r="26" spans="1:10" s="1" customFormat="1" ht="33.75" customHeight="1" x14ac:dyDescent="0.15">
      <c r="A26" s="1">
        <f t="shared" ca="1" si="0"/>
        <v>0.24574757098805167</v>
      </c>
      <c r="B26" s="1">
        <f t="shared" ca="1" si="1"/>
        <v>8</v>
      </c>
      <c r="C26" s="1" t="str">
        <f t="shared" ca="1" si="2"/>
        <v>けいたくんは　かきのたねを　ひろいました。それを　にわに　うえて　つちを　かぶせました。</v>
      </c>
      <c r="D26" s="1" t="str">
        <f t="shared" ca="1" si="3"/>
        <v>けいたくんは　にわに　うえて　なにを　かぶせましたか。</v>
      </c>
      <c r="G26" s="1" t="str">
        <f ca="1">VLOOKUP(26,namelist,2,0)&amp;"は　かきのたねを　ひろいました。"</f>
        <v>けいたくんは　かきのたねを　ひろいました。</v>
      </c>
      <c r="H26" s="1" t="s">
        <v>644</v>
      </c>
      <c r="I26" s="1" t="str">
        <f ca="1">VLOOKUP(26,namelist,2,0)&amp;"は　なにを　ひろいましたか。"</f>
        <v>けいたくんは　なにを　ひろいましたか。</v>
      </c>
      <c r="J26" s="1" t="str">
        <f ca="1">VLOOKUP(26,namelist,2,0)&amp;"は　にわに　うえて　なにを　かぶせましたか。"</f>
        <v>けいたくんは　にわに　うえて　なにを　かぶせましたか。</v>
      </c>
    </row>
    <row r="27" spans="1:10" s="1" customFormat="1" ht="33.75" customHeight="1" x14ac:dyDescent="0.15">
      <c r="A27" s="1">
        <f t="shared" ca="1" si="0"/>
        <v>0.21864161351663647</v>
      </c>
      <c r="B27" s="1">
        <f t="shared" ca="1" si="1"/>
        <v>7</v>
      </c>
      <c r="C27" s="1" t="str">
        <f t="shared" ca="1" si="2"/>
        <v>そうまくんは　おさらを　あらいました。それに　りんごを　のせました。</v>
      </c>
      <c r="D27" s="1" t="str">
        <f t="shared" ca="1" si="3"/>
        <v>そうまくんは　おさらに　なにを　のせましたか。</v>
      </c>
      <c r="G27" s="1" t="str">
        <f ca="1">VLOOKUP(27,namelist,2,0)&amp;"は　おさらを　あらいました。"</f>
        <v>そうまくんは　おさらを　あらいました。</v>
      </c>
      <c r="H27" s="1" t="s">
        <v>614</v>
      </c>
      <c r="I27" s="1" t="str">
        <f ca="1">VLOOKUP(27,namelist,2,0)&amp;"は　なにを　あらいましたか。"</f>
        <v>そうまくんは　なにを　あらいましたか。</v>
      </c>
      <c r="J27" s="1" t="str">
        <f ca="1">VLOOKUP(27,namelist,2,0)&amp;"は　おさらに　なにを　のせましたか。"</f>
        <v>そうまくんは　おさらに　なにを　のせましたか。</v>
      </c>
    </row>
    <row r="28" spans="1:10" s="1" customFormat="1" ht="33.75" customHeight="1" x14ac:dyDescent="0.15">
      <c r="A28" s="1">
        <f t="shared" ca="1" si="0"/>
        <v>7.2971145561979922E-2</v>
      </c>
      <c r="B28" s="1">
        <f t="shared" ca="1" si="1"/>
        <v>4</v>
      </c>
      <c r="C28" s="1" t="str">
        <f t="shared" ca="1" si="2"/>
        <v>こはるさんが　あなを　ほりました。そこに　ぼうを　さしました。</v>
      </c>
      <c r="D28" s="1" t="str">
        <f t="shared" ca="1" si="3"/>
        <v>こはるさんは　なにを　ほりましたか。</v>
      </c>
      <c r="G28" s="1" t="str">
        <f ca="1">VLOOKUP(28,namelist,2,0)&amp;"が　あなを　ほりました。"</f>
        <v>こはるさんが　あなを　ほりました。</v>
      </c>
      <c r="H28" s="1" t="s">
        <v>615</v>
      </c>
      <c r="I28" s="1" t="str">
        <f ca="1">VLOOKUP(28,namelist,2,0)&amp;"は　なにを　ほりましたか。"</f>
        <v>こはるさんは　なにを　ほりましたか。</v>
      </c>
      <c r="J28" s="1" t="str">
        <f ca="1">VLOOKUP(28,namelist,2,0)&amp;"は　なにに　ぼうを　さしましたか。"</f>
        <v>こはるさんは　なにに　ぼうを　さしましたか。</v>
      </c>
    </row>
    <row r="29" spans="1:10" s="1" customFormat="1" ht="33.75" customHeight="1" x14ac:dyDescent="0.15">
      <c r="A29" s="1">
        <f t="shared" ca="1" si="0"/>
        <v>0.15248150560628049</v>
      </c>
      <c r="B29" s="1">
        <f t="shared" ca="1" si="1"/>
        <v>6</v>
      </c>
      <c r="C29" s="1" t="str">
        <f t="shared" ca="1" si="2"/>
        <v>ぎゅうにゅうが　ゆかに　こぼれました。ひなたくんが　ぞうきんで　ふきました。</v>
      </c>
      <c r="D29" s="1" t="str">
        <f t="shared" ca="1" si="3"/>
        <v>なにが　こぼれましたか。</v>
      </c>
      <c r="G29" s="1" t="s">
        <v>616</v>
      </c>
      <c r="H29" s="1" t="str">
        <f ca="1">VLOOKUP(29,namelist,2,0)&amp;"が　ぞうきんで　ふきました。"</f>
        <v>ひなたくんが　ぞうきんで　ふきました。</v>
      </c>
      <c r="I29" s="1" t="s">
        <v>379</v>
      </c>
      <c r="J29" s="1" t="s">
        <v>625</v>
      </c>
    </row>
    <row r="30" spans="1:10" s="1" customFormat="1" ht="33.75" customHeight="1" x14ac:dyDescent="0.15">
      <c r="A30" s="1">
        <f t="shared" ca="1" si="0"/>
        <v>0.43057890924890641</v>
      </c>
      <c r="B30" s="1">
        <f t="shared" ca="1" si="1"/>
        <v>13</v>
      </c>
      <c r="C30" s="1" t="str">
        <f t="shared" ca="1" si="2"/>
        <v>れいさんは　つみきを　もらいました。つみきで　はしを　つくりました。</v>
      </c>
      <c r="D30" s="1" t="str">
        <f t="shared" ca="1" si="3"/>
        <v>れいさんは　なにを　もらいましたか。</v>
      </c>
      <c r="G30" s="1" t="str">
        <f ca="1">VLOOKUP(30,namelist,2,0)&amp;"は　つみきを　もらいました。"</f>
        <v>れいさんは　つみきを　もらいました。</v>
      </c>
      <c r="H30" s="1" t="s">
        <v>645</v>
      </c>
      <c r="I30" s="1" t="str">
        <f ca="1">VLOOKUP(30,namelist,2,0)&amp;"は　なにを　もらいましたか。"</f>
        <v>れいさんは　なにを　もらいましたか。</v>
      </c>
      <c r="J30" s="1" t="str">
        <f ca="1">VLOOKUP(30,namelist,2,0)&amp;"は　なにを　つくりましたか。"</f>
        <v>れいさんは　なにを　つくりましたか。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0"/>
  <sheetViews>
    <sheetView workbookViewId="0">
      <selection activeCell="G11" sqref="G11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8.75" customWidth="1"/>
    <col min="9" max="9" width="45.125" customWidth="1"/>
    <col min="10" max="10" width="39.5" bestFit="1" customWidth="1"/>
  </cols>
  <sheetData>
    <row r="1" spans="1:10" x14ac:dyDescent="0.15">
      <c r="A1" t="s">
        <v>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3.75" customHeight="1" x14ac:dyDescent="0.15">
      <c r="A2" s="1">
        <f ca="1">RAND()</f>
        <v>0.55424689381609538</v>
      </c>
      <c r="B2" s="1">
        <f ca="1">RANK(A2,A$2:A$30,1)</f>
        <v>17</v>
      </c>
      <c r="C2" s="1" t="str">
        <f>G2&amp;H2</f>
        <v>にわに　きいろいはなが　さいていました。</v>
      </c>
      <c r="D2" s="1" t="str">
        <f ca="1">IF(MOD(INT(RAND()*10),2)=0,I2,J2)</f>
        <v>どんな　はなが　さいていましたか。</v>
      </c>
      <c r="G2" s="1" t="s">
        <v>646</v>
      </c>
      <c r="I2" s="1" t="s">
        <v>647</v>
      </c>
      <c r="J2" s="1" t="s">
        <v>647</v>
      </c>
    </row>
    <row r="3" spans="1:10" s="1" customFormat="1" ht="33.75" customHeight="1" x14ac:dyDescent="0.15">
      <c r="A3" s="1">
        <f t="shared" ref="A3:A30" ca="1" si="0">RAND()</f>
        <v>0.68895579738359625</v>
      </c>
      <c r="B3" s="1">
        <f t="shared" ref="B3:B30" ca="1" si="1">RANK(A3,A$2:A$30,1)</f>
        <v>20</v>
      </c>
      <c r="C3" s="1" t="str">
        <f t="shared" ref="C3:C30" si="2">G3&amp;H3</f>
        <v>はたけに　おおきな　だいこんが　いっぱいできました。</v>
      </c>
      <c r="D3" s="1" t="str">
        <f t="shared" ref="D3:D30" ca="1" si="3">IF(MOD(INT(RAND()*10),2)=0,I3,J3)</f>
        <v>どんな　だいこんが　できましたか。</v>
      </c>
      <c r="G3" s="1" t="s">
        <v>648</v>
      </c>
      <c r="I3" s="1" t="s">
        <v>649</v>
      </c>
      <c r="J3" s="1" t="s">
        <v>649</v>
      </c>
    </row>
    <row r="4" spans="1:10" s="1" customFormat="1" ht="33.75" customHeight="1" x14ac:dyDescent="0.15">
      <c r="A4" s="1">
        <f t="shared" ca="1" si="0"/>
        <v>0.37481455843429534</v>
      </c>
      <c r="B4" s="1">
        <f t="shared" ca="1" si="1"/>
        <v>13</v>
      </c>
      <c r="C4" s="1" t="str">
        <f t="shared" si="2"/>
        <v>なつは、あついひが　つづくので　プールが　たのしい。</v>
      </c>
      <c r="D4" s="1" t="str">
        <f t="shared" ca="1" si="3"/>
        <v>なつは、どんなひが　つづきますか。</v>
      </c>
      <c r="G4" s="1" t="s">
        <v>651</v>
      </c>
      <c r="I4" s="1" t="s">
        <v>650</v>
      </c>
      <c r="J4" s="1" t="s">
        <v>650</v>
      </c>
    </row>
    <row r="5" spans="1:10" s="1" customFormat="1" ht="33.75" customHeight="1" x14ac:dyDescent="0.15">
      <c r="A5" s="1">
        <f t="shared" ca="1" si="0"/>
        <v>0.93400867921400132</v>
      </c>
      <c r="B5" s="1">
        <f t="shared" ca="1" si="1"/>
        <v>26</v>
      </c>
      <c r="C5" s="1" t="str">
        <f t="shared" si="2"/>
        <v>にわで　かわいい　こねこが　ないて　います。</v>
      </c>
      <c r="D5" s="1" t="str">
        <f t="shared" ca="1" si="3"/>
        <v>どんな　こねこが　ないて　いますか。</v>
      </c>
      <c r="G5" s="1" t="s">
        <v>652</v>
      </c>
      <c r="I5" s="1" t="s">
        <v>653</v>
      </c>
      <c r="J5" s="1" t="s">
        <v>653</v>
      </c>
    </row>
    <row r="6" spans="1:10" s="1" customFormat="1" ht="33.75" customHeight="1" x14ac:dyDescent="0.15">
      <c r="A6" s="1">
        <f t="shared" ca="1" si="0"/>
        <v>0.69821524655907841</v>
      </c>
      <c r="B6" s="1">
        <f t="shared" ca="1" si="1"/>
        <v>21</v>
      </c>
      <c r="C6" s="1" t="str">
        <f t="shared" ca="1" si="2"/>
        <v>さらさんが　くろい　くわがたむしを　つかまえました。</v>
      </c>
      <c r="D6" s="1" t="str">
        <f t="shared" ca="1" si="3"/>
        <v>さらさんは　どんな　くわがたむしを　つかまえましたか。</v>
      </c>
      <c r="G6" s="1" t="str">
        <f ca="1">VLOOKUP(6,namelist,2,0)&amp;"が　くろい　くわがたむしを　つかまえました。"</f>
        <v>さらさんが　くろい　くわがたむしを　つかまえました。</v>
      </c>
      <c r="I6" s="1" t="str">
        <f ca="1">VLOOKUP(6,namelist,2,0)&amp;"は　どんな　くわがたむしを　つかまえましたか。"</f>
        <v>さらさんは　どんな　くわがたむしを　つかまえましたか。</v>
      </c>
      <c r="J6" s="1" t="str">
        <f ca="1">VLOOKUP(6,namelist,2,0)&amp;"は　どんな　くわがたむしを　つかまえましたか。"</f>
        <v>さらさんは　どんな　くわがたむしを　つかまえましたか。</v>
      </c>
    </row>
    <row r="7" spans="1:10" s="1" customFormat="1" ht="33.75" customHeight="1" x14ac:dyDescent="0.15">
      <c r="A7" s="1">
        <f t="shared" ca="1" si="0"/>
        <v>0.35327062908518847</v>
      </c>
      <c r="B7" s="1">
        <f t="shared" ca="1" si="1"/>
        <v>12</v>
      </c>
      <c r="C7" s="1" t="str">
        <f t="shared" ca="1" si="2"/>
        <v>みおさんは　あつい　おちゃを　のみました。</v>
      </c>
      <c r="D7" s="1" t="str">
        <f t="shared" ca="1" si="3"/>
        <v>みおさんは、どんな　おちゃを　のみましたか。</v>
      </c>
      <c r="G7" s="1" t="str">
        <f ca="1">VLOOKUP(7,namelist,2,0)&amp;"は　あつい　おちゃを　のみました。"</f>
        <v>みおさんは　あつい　おちゃを　のみました。</v>
      </c>
      <c r="I7" s="1" t="str">
        <f ca="1">VLOOKUP(7,namelist,2,0)&amp;"は、どんな　おちゃを　のみましたか。"</f>
        <v>みおさんは、どんな　おちゃを　のみましたか。</v>
      </c>
      <c r="J7" s="1" t="str">
        <f ca="1">VLOOKUP(7,namelist,2,0)&amp;"は、どんな　おちゃを　のみましたか。"</f>
        <v>みおさんは、どんな　おちゃを　のみましたか。</v>
      </c>
    </row>
    <row r="8" spans="1:10" s="1" customFormat="1" ht="33.75" customHeight="1" x14ac:dyDescent="0.15">
      <c r="A8" s="1">
        <f t="shared" ca="1" si="0"/>
        <v>5.3296069170884586E-2</v>
      </c>
      <c r="B8" s="1">
        <f t="shared" ca="1" si="1"/>
        <v>4</v>
      </c>
      <c r="C8" s="1" t="str">
        <f t="shared" ca="1" si="2"/>
        <v>みゆさんが　おおきな　かさを　さして　あるいて　いました。</v>
      </c>
      <c r="D8" s="1" t="str">
        <f t="shared" ca="1" si="3"/>
        <v>みゆさんは、どんな　かさを　さしていましたか。</v>
      </c>
      <c r="G8" s="1" t="str">
        <f ca="1">VLOOKUP(8,namelist,2,0)&amp;"が　おおきな　かさを　さして　あるいて　いました。"</f>
        <v>みゆさんが　おおきな　かさを　さして　あるいて　いました。</v>
      </c>
      <c r="I8" s="1" t="str">
        <f ca="1">VLOOKUP(8,namelist,2,0)&amp;"は、どんな　かさを　さしていましたか。"</f>
        <v>みゆさんは、どんな　かさを　さしていましたか。</v>
      </c>
      <c r="J8" s="1" t="str">
        <f ca="1">VLOOKUP(8,namelist,2,0)&amp;"は、どんな　かさを　さしていましたか。"</f>
        <v>みゆさんは、どんな　かさを　さしていましたか。</v>
      </c>
    </row>
    <row r="9" spans="1:10" s="1" customFormat="1" ht="33.75" customHeight="1" x14ac:dyDescent="0.15">
      <c r="A9" s="1">
        <f t="shared" ca="1" si="0"/>
        <v>0.74449359537133086</v>
      </c>
      <c r="B9" s="1">
        <f t="shared" ca="1" si="1"/>
        <v>23</v>
      </c>
      <c r="C9" s="1" t="str">
        <f t="shared" ca="1" si="2"/>
        <v>ゆいさんは　すっぱい　とまとを　かいました。</v>
      </c>
      <c r="D9" s="1" t="str">
        <f t="shared" ca="1" si="3"/>
        <v>ゆいさんは　どんな　とまとを　かいましたか。</v>
      </c>
      <c r="G9" s="1" t="str">
        <f ca="1">VLOOKUP(9,namelist,2,0)&amp;"は　すっぱい　とまとを　かいました。"</f>
        <v>ゆいさんは　すっぱい　とまとを　かいました。</v>
      </c>
      <c r="I9" s="1" t="str">
        <f ca="1">VLOOKUP(9,namelist,2,0)&amp;"は　どんな　とまとを　かいましたか。"</f>
        <v>ゆいさんは　どんな　とまとを　かいましたか。</v>
      </c>
      <c r="J9" s="1" t="str">
        <f ca="1">VLOOKUP(9,namelist,2,0)&amp;"は　どんな　とまとを　かいましたか。"</f>
        <v>ゆいさんは　どんな　とまとを　かいましたか。</v>
      </c>
    </row>
    <row r="10" spans="1:10" s="1" customFormat="1" ht="33.75" customHeight="1" x14ac:dyDescent="0.15">
      <c r="A10" s="1">
        <f t="shared" ca="1" si="0"/>
        <v>0.92850212374352192</v>
      </c>
      <c r="B10" s="1">
        <f t="shared" ca="1" si="1"/>
        <v>25</v>
      </c>
      <c r="C10" s="1" t="str">
        <f t="shared" si="2"/>
        <v>うんどうじょうに　きんいろの　はっぱが　おちていました。</v>
      </c>
      <c r="D10" s="1" t="str">
        <f t="shared" ca="1" si="3"/>
        <v>どんな　はっぱが　おちていましたか。</v>
      </c>
      <c r="G10" s="1" t="s">
        <v>660</v>
      </c>
      <c r="I10" s="1" t="s">
        <v>663</v>
      </c>
      <c r="J10" s="1" t="s">
        <v>663</v>
      </c>
    </row>
    <row r="11" spans="1:10" s="1" customFormat="1" ht="33.75" customHeight="1" x14ac:dyDescent="0.15">
      <c r="A11" s="1">
        <f t="shared" ca="1" si="0"/>
        <v>0.95007094618905508</v>
      </c>
      <c r="B11" s="1">
        <f t="shared" ca="1" si="1"/>
        <v>28</v>
      </c>
      <c r="C11" s="1" t="str">
        <f t="shared" si="2"/>
        <v>さんかくの　すいかが　ごろごろ　ころがって　いきました。</v>
      </c>
      <c r="D11" s="1" t="str">
        <f t="shared" ca="1" si="3"/>
        <v>どんな　すいかが　ころがって　いきましたか。</v>
      </c>
      <c r="G11" s="1" t="s">
        <v>661</v>
      </c>
      <c r="I11" s="1" t="s">
        <v>662</v>
      </c>
      <c r="J11" s="1" t="s">
        <v>662</v>
      </c>
    </row>
    <row r="12" spans="1:10" s="1" customFormat="1" ht="33.75" customHeight="1" x14ac:dyDescent="0.15">
      <c r="A12" s="1">
        <f t="shared" ca="1" si="0"/>
        <v>0.47153157095677611</v>
      </c>
      <c r="B12" s="1">
        <f t="shared" ca="1" si="1"/>
        <v>15</v>
      </c>
      <c r="C12" s="1" t="str">
        <f t="shared" ca="1" si="2"/>
        <v>ひかりさんが　やまで　きれいな　はなを　みつけました。</v>
      </c>
      <c r="D12" s="1" t="str">
        <f t="shared" ca="1" si="3"/>
        <v>ひかりさんは　どんなはなを　みつけましたか。</v>
      </c>
      <c r="G12" s="1" t="str">
        <f ca="1">VLOOKUP(12,namelist,2,0)&amp;"が　やまで　きれいな　はなを　みつけました。"</f>
        <v>ひかりさんが　やまで　きれいな　はなを　みつけました。</v>
      </c>
      <c r="I12" s="1" t="str">
        <f ca="1">VLOOKUP(12,namelist,2,0)&amp;"は　どんなはなを　みつけましたか。"</f>
        <v>ひかりさんは　どんなはなを　みつけましたか。</v>
      </c>
      <c r="J12" s="1" t="str">
        <f ca="1">VLOOKUP(12,namelist,2,0)&amp;"は　どんなはなを　みつけましたか。"</f>
        <v>ひかりさんは　どんなはなを　みつけましたか。</v>
      </c>
    </row>
    <row r="13" spans="1:10" s="1" customFormat="1" ht="33.75" customHeight="1" x14ac:dyDescent="0.15">
      <c r="A13" s="1">
        <f t="shared" ca="1" si="0"/>
        <v>0.70712227558240526</v>
      </c>
      <c r="B13" s="1">
        <f t="shared" ca="1" si="1"/>
        <v>22</v>
      </c>
      <c r="C13" s="1" t="str">
        <f t="shared" ca="1" si="2"/>
        <v>れんくんは　おおきな　おまんじゅうを　たべました。</v>
      </c>
      <c r="D13" s="1" t="str">
        <f t="shared" ca="1" si="3"/>
        <v>れんくんは　どんな　おまんじゅうを　たべましたか。</v>
      </c>
      <c r="G13" s="1" t="str">
        <f ca="1">VLOOKUP(13,namelist,2,0)&amp;"は　おおきな　おまんじゅうを　たべました。"</f>
        <v>れんくんは　おおきな　おまんじゅうを　たべました。</v>
      </c>
      <c r="I13" s="1" t="str">
        <f ca="1">VLOOKUP(13,namelist,2,0)&amp;"は　どんな　おまんじゅうを　たべましたか。"</f>
        <v>れんくんは　どんな　おまんじゅうを　たべましたか。</v>
      </c>
      <c r="J13" s="1" t="str">
        <f ca="1">VLOOKUP(13,namelist,2,0)&amp;"は　どんな　おまんじゅうを　たべましたか。"</f>
        <v>れんくんは　どんな　おまんじゅうを　たべましたか。</v>
      </c>
    </row>
    <row r="14" spans="1:10" s="1" customFormat="1" ht="33.75" customHeight="1" x14ac:dyDescent="0.15">
      <c r="A14" s="1">
        <f t="shared" ca="1" si="0"/>
        <v>0.3411399006988094</v>
      </c>
      <c r="B14" s="1">
        <f t="shared" ca="1" si="1"/>
        <v>11</v>
      </c>
      <c r="C14" s="1" t="str">
        <f t="shared" ca="1" si="2"/>
        <v>さくらさんは　ちいさな　めだかを　そだてて　います。</v>
      </c>
      <c r="D14" s="1" t="str">
        <f t="shared" ca="1" si="3"/>
        <v>さくらさんは　どんな　めだかを　そだてて　いますか。</v>
      </c>
      <c r="G14" s="1" t="str">
        <f ca="1">VLOOKUP(14,namelist,2,0)&amp;"は　ちいさな　めだかを　そだてて　います。"</f>
        <v>さくらさんは　ちいさな　めだかを　そだてて　います。</v>
      </c>
      <c r="I14" s="1" t="str">
        <f ca="1">VLOOKUP(14,namelist,2,0)&amp;"は　どんな　めだかを　そだてて　いますか。"</f>
        <v>さくらさんは　どんな　めだかを　そだてて　いますか。</v>
      </c>
      <c r="J14" s="1" t="str">
        <f ca="1">VLOOKUP(14,namelist,2,0)&amp;"は　どんな　めだかを　そだてて　いますか。"</f>
        <v>さくらさんは　どんな　めだかを　そだてて　いますか。</v>
      </c>
    </row>
    <row r="15" spans="1:10" s="1" customFormat="1" ht="33.75" customHeight="1" x14ac:dyDescent="0.15">
      <c r="A15" s="1">
        <f t="shared" ca="1" si="0"/>
        <v>0.15682221867073731</v>
      </c>
      <c r="B15" s="1">
        <f t="shared" ca="1" si="1"/>
        <v>9</v>
      </c>
      <c r="C15" s="1" t="str">
        <f t="shared" ca="1" si="2"/>
        <v>りなさんは　からい　カレーを　つくりました。</v>
      </c>
      <c r="D15" s="1" t="str">
        <f t="shared" ca="1" si="3"/>
        <v>りなさんは　どんな　カレーを　つくりましたか。</v>
      </c>
      <c r="G15" s="1" t="str">
        <f ca="1">VLOOKUP(15,namelist,2,0)&amp;"は　からい　カレーを　つくりました。"</f>
        <v>りなさんは　からい　カレーを　つくりました。</v>
      </c>
      <c r="I15" s="1" t="str">
        <f ca="1">VLOOKUP(15,namelist,2,0)&amp;"は　どんな　カレーを　つくりましたか。"</f>
        <v>りなさんは　どんな　カレーを　つくりましたか。</v>
      </c>
      <c r="J15" s="1" t="str">
        <f ca="1">VLOOKUP(15,namelist,2,0)&amp;"は　どんな　カレーを　つくりましたか。"</f>
        <v>りなさんは　どんな　カレーを　つくりましたか。</v>
      </c>
    </row>
    <row r="16" spans="1:10" s="1" customFormat="1" ht="33.75" customHeight="1" x14ac:dyDescent="0.15">
      <c r="A16" s="1">
        <f t="shared" ca="1" si="0"/>
        <v>9.1139474649378993E-2</v>
      </c>
      <c r="B16" s="1">
        <f t="shared" ca="1" si="1"/>
        <v>6</v>
      </c>
      <c r="C16" s="1" t="str">
        <f t="shared" ca="1" si="2"/>
        <v>たいがくんは　こわい　はなしを　しました。</v>
      </c>
      <c r="D16" s="1" t="str">
        <f t="shared" ca="1" si="3"/>
        <v>たいがくんは　どんな　はなしを　しました。</v>
      </c>
      <c r="G16" s="1" t="str">
        <f ca="1">VLOOKUP(16,namelist,2,0)&amp;"は　こわい　はなしを　しました。"</f>
        <v>たいがくんは　こわい　はなしを　しました。</v>
      </c>
      <c r="I16" s="1" t="str">
        <f ca="1">VLOOKUP(16,namelist,2,0)&amp;"は　どんな　はなしを　しました。"</f>
        <v>たいがくんは　どんな　はなしを　しました。</v>
      </c>
      <c r="J16" s="1" t="str">
        <f ca="1">VLOOKUP(16,namelist,2,0)&amp;"は　どんな　はなしを　しました。"</f>
        <v>たいがくんは　どんな　はなしを　しました。</v>
      </c>
    </row>
    <row r="17" spans="1:10" s="1" customFormat="1" ht="33.75" customHeight="1" x14ac:dyDescent="0.15">
      <c r="A17" s="1">
        <f t="shared" ca="1" si="0"/>
        <v>0.96388271558669525</v>
      </c>
      <c r="B17" s="1">
        <f t="shared" ca="1" si="1"/>
        <v>29</v>
      </c>
      <c r="C17" s="1" t="str">
        <f t="shared" si="2"/>
        <v>れいぞうこに　あたらしい　アイスが　はいっています。</v>
      </c>
      <c r="D17" s="1" t="str">
        <f t="shared" ca="1" si="3"/>
        <v>どんな　アイスが　はいっていますか。</v>
      </c>
      <c r="G17" s="1" t="s">
        <v>664</v>
      </c>
      <c r="I17" s="1" t="s">
        <v>665</v>
      </c>
      <c r="J17" s="1" t="s">
        <v>665</v>
      </c>
    </row>
    <row r="18" spans="1:10" s="1" customFormat="1" ht="33.75" customHeight="1" x14ac:dyDescent="0.15">
      <c r="A18" s="1">
        <f t="shared" ca="1" si="0"/>
        <v>6.6002719525606768E-2</v>
      </c>
      <c r="B18" s="1">
        <f t="shared" ca="1" si="1"/>
        <v>5</v>
      </c>
      <c r="C18" s="1" t="str">
        <f t="shared" ca="1" si="2"/>
        <v>はやとくんは　あまい　いちごを　たべました。</v>
      </c>
      <c r="D18" s="1" t="str">
        <f t="shared" ca="1" si="3"/>
        <v>はやとくんは　どんな　いちごを　たべましたか。</v>
      </c>
      <c r="G18" s="1" t="str">
        <f ca="1">VLOOKUP(18,namelist,2,0)&amp;"は　あまい　いちごを　たべました。"</f>
        <v>はやとくんは　あまい　いちごを　たべました。</v>
      </c>
      <c r="I18" s="1" t="str">
        <f ca="1">VLOOKUP(18,namelist,2,0)&amp;"は　どんな　いちごを　たべましたか。"</f>
        <v>はやとくんは　どんな　いちごを　たべましたか。</v>
      </c>
      <c r="J18" s="1" t="str">
        <f ca="1">VLOOKUP(18,namelist,2,0)&amp;"は　どんな　いちごを　たべましたか。"</f>
        <v>はやとくんは　どんな　いちごを　たべましたか。</v>
      </c>
    </row>
    <row r="19" spans="1:10" s="1" customFormat="1" ht="33.75" customHeight="1" x14ac:dyDescent="0.15">
      <c r="A19" s="1">
        <f t="shared" ca="1" si="0"/>
        <v>5.559303987059061E-3</v>
      </c>
      <c r="B19" s="1">
        <f t="shared" ca="1" si="1"/>
        <v>1</v>
      </c>
      <c r="C19" s="1" t="str">
        <f t="shared" ca="1" si="2"/>
        <v>さきさんは　たかい　やまに　のぼりました。</v>
      </c>
      <c r="D19" s="1" t="str">
        <f t="shared" ca="1" si="3"/>
        <v>さきさんは　どんな　やまに　のぼりましたか。</v>
      </c>
      <c r="G19" s="1" t="str">
        <f ca="1">VLOOKUP(19,namelist,2,0)&amp;"は　たかい　やまに　のぼりました。"</f>
        <v>さきさんは　たかい　やまに　のぼりました。</v>
      </c>
      <c r="I19" s="1" t="str">
        <f ca="1">VLOOKUP(19,namelist,2,0)&amp;"は　どんな　やまに　のぼりましたか。"</f>
        <v>さきさんは　どんな　やまに　のぼりましたか。</v>
      </c>
      <c r="J19" s="1" t="str">
        <f ca="1">VLOOKUP(19,namelist,2,0)&amp;"は　どんな　やまに　のぼりましたか。"</f>
        <v>さきさんは　どんな　やまに　のぼりましたか。</v>
      </c>
    </row>
    <row r="20" spans="1:10" s="1" customFormat="1" ht="33.75" customHeight="1" x14ac:dyDescent="0.15">
      <c r="A20" s="1">
        <f t="shared" ca="1" si="0"/>
        <v>9.1141177811119189E-2</v>
      </c>
      <c r="B20" s="1">
        <f t="shared" ca="1" si="1"/>
        <v>7</v>
      </c>
      <c r="C20" s="1" t="str">
        <f t="shared" ca="1" si="2"/>
        <v>ゆうなさんは　むずかしい　しゅくだいを　しています。</v>
      </c>
      <c r="D20" s="1" t="str">
        <f t="shared" ca="1" si="3"/>
        <v>ゆうなさんは　どんな　しゅくだいを　していますか。</v>
      </c>
      <c r="G20" s="1" t="str">
        <f ca="1">VLOOKUP(20,namelist,2,0)&amp;"は　むずかしい　しゅくだいを　しています。"</f>
        <v>ゆうなさんは　むずかしい　しゅくだいを　しています。</v>
      </c>
      <c r="I20" s="1" t="str">
        <f ca="1">VLOOKUP(20,namelist,2,0)&amp;"は　どんな　しゅくだいを　していますか。"</f>
        <v>ゆうなさんは　どんな　しゅくだいを　していますか。</v>
      </c>
      <c r="J20" s="1" t="str">
        <f ca="1">VLOOKUP(20,namelist,2,0)&amp;"は　どんな　しゅくだいを　していますか。"</f>
        <v>ゆうなさんは　どんな　しゅくだいを　していますか。</v>
      </c>
    </row>
    <row r="21" spans="1:10" s="1" customFormat="1" ht="33.75" customHeight="1" x14ac:dyDescent="0.15">
      <c r="A21" s="1">
        <f t="shared" ca="1" si="0"/>
        <v>0.18504447135846613</v>
      </c>
      <c r="B21" s="1">
        <f t="shared" ca="1" si="1"/>
        <v>10</v>
      </c>
      <c r="C21" s="1" t="str">
        <f t="shared" ca="1" si="2"/>
        <v>ももかさんは　つよい　どうぶつの　えを　かきました。</v>
      </c>
      <c r="D21" s="1" t="str">
        <f t="shared" ca="1" si="3"/>
        <v>ももかさんは　どんな　どうぶつの　えを　かきましたか。</v>
      </c>
      <c r="G21" s="1" t="str">
        <f ca="1">VLOOKUP(21,namelist,2,0)&amp;"は　つよい　どうぶつの　えを　かきました。"</f>
        <v>ももかさんは　つよい　どうぶつの　えを　かきました。</v>
      </c>
      <c r="I21" s="1" t="str">
        <f ca="1">VLOOKUP(21,namelist,2,0)&amp;"は　どんな　どうぶつの　えを　かきましたか。"</f>
        <v>ももかさんは　どんな　どうぶつの　えを　かきましたか。</v>
      </c>
      <c r="J21" s="1" t="str">
        <f ca="1">VLOOKUP(21,namelist,2,0)&amp;"は　どんな　どうぶつの　えを　かきましたか。"</f>
        <v>ももかさんは　どんな　どうぶつの　えを　かきましたか。</v>
      </c>
    </row>
    <row r="22" spans="1:10" s="1" customFormat="1" ht="33.75" customHeight="1" x14ac:dyDescent="0.15">
      <c r="A22" s="1">
        <f t="shared" ca="1" si="0"/>
        <v>0.64859740456679538</v>
      </c>
      <c r="B22" s="1">
        <f t="shared" ca="1" si="1"/>
        <v>19</v>
      </c>
      <c r="C22" s="1" t="str">
        <f t="shared" ca="1" si="2"/>
        <v>あらたくんは　あかいじてんしゃで　こんびにに　ぱんを　かいに　いきました。</v>
      </c>
      <c r="D22" s="1" t="str">
        <f t="shared" ca="1" si="3"/>
        <v>あらたくんは　どんな　じてんしゃで　かいものに　いきましたか。</v>
      </c>
      <c r="G22" s="1" t="str">
        <f ca="1">VLOOKUP(22,namelist,2,0)&amp;"は　あかいじてんしゃで　こんびにに　ぱんを　かいに　いきました。"</f>
        <v>あらたくんは　あかいじてんしゃで　こんびにに　ぱんを　かいに　いきました。</v>
      </c>
      <c r="I22" s="1" t="str">
        <f ca="1">VLOOKUP(22,namelist,2,0)&amp;"は　どんな　じてんしゃで　かいものに　いきましたか。"</f>
        <v>あらたくんは　どんな　じてんしゃで　かいものに　いきましたか。</v>
      </c>
      <c r="J22" s="1" t="str">
        <f ca="1">VLOOKUP(22,namelist,2,0)&amp;"は　どんな　じてんしゃで　かいものに　いきましたか。"</f>
        <v>あらたくんは　どんな　じてんしゃで　かいものに　いきましたか。</v>
      </c>
    </row>
    <row r="23" spans="1:10" s="1" customFormat="1" ht="33.75" customHeight="1" x14ac:dyDescent="0.15">
      <c r="A23" s="1">
        <f t="shared" ca="1" si="0"/>
        <v>0.58639263796531338</v>
      </c>
      <c r="B23" s="1">
        <f t="shared" ca="1" si="1"/>
        <v>18</v>
      </c>
      <c r="C23" s="1" t="str">
        <f t="shared" ca="1" si="2"/>
        <v>ことはさんは　ひらがなの　れんしゅうを　ていねいに　しました。</v>
      </c>
      <c r="D23" s="1" t="str">
        <f t="shared" ca="1" si="3"/>
        <v>ことはさんは　どのように　れんしゅうを　しましたか。</v>
      </c>
      <c r="G23" s="1" t="str">
        <f ca="1">VLOOKUP(23,namelist,2,0)&amp;"は　ひらがなの　れんしゅうを　ていねいに　しました。"</f>
        <v>ことはさんは　ひらがなの　れんしゅうを　ていねいに　しました。</v>
      </c>
      <c r="I23" s="1" t="str">
        <f ca="1">VLOOKUP(23,namelist,2,0)&amp;"は　どのように　れんしゅうを　しましたか。"</f>
        <v>ことはさんは　どのように　れんしゅうを　しましたか。</v>
      </c>
      <c r="J23" s="1" t="str">
        <f ca="1">VLOOKUP(23,namelist,2,0)&amp;"は　どのように　れんしゅうを　しましたか。"</f>
        <v>ことはさんは　どのように　れんしゅうを　しましたか。</v>
      </c>
    </row>
    <row r="24" spans="1:10" s="1" customFormat="1" ht="33.75" customHeight="1" x14ac:dyDescent="0.15">
      <c r="A24" s="1">
        <f t="shared" ca="1" si="0"/>
        <v>0.42767861827491349</v>
      </c>
      <c r="B24" s="1">
        <f t="shared" ca="1" si="1"/>
        <v>14</v>
      </c>
      <c r="C24" s="1" t="str">
        <f t="shared" ca="1" si="2"/>
        <v>あかりさんは　かたつむとの　えが　かいてある　かさを　さしました。</v>
      </c>
      <c r="D24" s="1" t="str">
        <f t="shared" ca="1" si="3"/>
        <v>あかりさんは、どんな　かさを　さしましたか。</v>
      </c>
      <c r="G24" s="1" t="str">
        <f ca="1">VLOOKUP(24,namelist,2,0)&amp;"は　かたつむとの　えが　かいてある　かさを　さしました。"</f>
        <v>あかりさんは　かたつむとの　えが　かいてある　かさを　さしました。</v>
      </c>
      <c r="I24" s="1" t="str">
        <f ca="1">VLOOKUP(24,namelist,2,0)&amp;"は、どんな　かさを　さしましたか。"</f>
        <v>あかりさんは、どんな　かさを　さしましたか。</v>
      </c>
      <c r="J24" s="1" t="str">
        <f ca="1">VLOOKUP(24,namelist,2,0)&amp;"は、どんな　かさを　さしましたか。"</f>
        <v>あかりさんは、どんな　かさを　さしましたか。</v>
      </c>
    </row>
    <row r="25" spans="1:10" s="1" customFormat="1" ht="33.75" customHeight="1" x14ac:dyDescent="0.15">
      <c r="A25" s="1">
        <f t="shared" ca="1" si="0"/>
        <v>3.4172396187511223E-2</v>
      </c>
      <c r="B25" s="1">
        <f t="shared" ca="1" si="1"/>
        <v>2</v>
      </c>
      <c r="C25" s="1" t="str">
        <f t="shared" ca="1" si="2"/>
        <v>つむぎさんは、おおきなとんぼを　つかまえて　むしかごに　いれました。</v>
      </c>
      <c r="D25" s="1" t="str">
        <f t="shared" ca="1" si="3"/>
        <v>つむぎさんは　どんな　とんぼを　つかまえましたか。</v>
      </c>
      <c r="G25" s="1" t="str">
        <f ca="1">VLOOKUP(25,namelist,2,0)&amp;"は、おおきなとんぼを　つかまえて　むしかごに　いれました。"</f>
        <v>つむぎさんは、おおきなとんぼを　つかまえて　むしかごに　いれました。</v>
      </c>
      <c r="I25" s="1" t="str">
        <f ca="1">VLOOKUP(25,namelist,2,0)&amp;"は　どんな　とんぼを　つかまえましたか。"</f>
        <v>つむぎさんは　どんな　とんぼを　つかまえましたか。</v>
      </c>
      <c r="J25" s="1" t="str">
        <f ca="1">VLOOKUP(25,namelist,2,0)&amp;"は　どんな　とんぼを　つかまえましたか。"</f>
        <v>つむぎさんは　どんな　とんぼを　つかまえましたか。</v>
      </c>
    </row>
    <row r="26" spans="1:10" s="1" customFormat="1" ht="33.75" customHeight="1" x14ac:dyDescent="0.15">
      <c r="A26" s="1">
        <f t="shared" ca="1" si="0"/>
        <v>0.93646855449983468</v>
      </c>
      <c r="B26" s="1">
        <f t="shared" ca="1" si="1"/>
        <v>27</v>
      </c>
      <c r="C26" s="1" t="str">
        <f t="shared" ca="1" si="2"/>
        <v>けいたくんは　にじいろの　たねを　ひろいました。</v>
      </c>
      <c r="D26" s="1" t="str">
        <f t="shared" ca="1" si="3"/>
        <v>けいたくんは　どんな　たねを　ひろいましたか。</v>
      </c>
      <c r="G26" s="1" t="str">
        <f ca="1">VLOOKUP(26,namelist,2,0)&amp;"は　にじいろの　たねを　ひろいました。"</f>
        <v>けいたくんは　にじいろの　たねを　ひろいました。</v>
      </c>
      <c r="I26" s="1" t="str">
        <f ca="1">VLOOKUP(26,namelist,2,0)&amp;"は　どんな　たねを　ひろいましたか。"</f>
        <v>けいたくんは　どんな　たねを　ひろいましたか。</v>
      </c>
      <c r="J26" s="1" t="str">
        <f ca="1">VLOOKUP(26,namelist,2,0)&amp;"は　どんな　たねを　ひろいましたか。"</f>
        <v>けいたくんは　どんな　たねを　ひろいましたか。</v>
      </c>
    </row>
    <row r="27" spans="1:10" s="1" customFormat="1" ht="33.75" customHeight="1" x14ac:dyDescent="0.15">
      <c r="A27" s="1">
        <f t="shared" ca="1" si="0"/>
        <v>0.84582588585634544</v>
      </c>
      <c r="B27" s="1">
        <f t="shared" ca="1" si="1"/>
        <v>24</v>
      </c>
      <c r="C27" s="1" t="str">
        <f t="shared" ca="1" si="2"/>
        <v>そうまくんは　しろい　おさらを　あらいました。</v>
      </c>
      <c r="D27" s="1" t="str">
        <f t="shared" ca="1" si="3"/>
        <v>そうまくんは　どんな　おさらを　あらいましたか。</v>
      </c>
      <c r="G27" s="1" t="str">
        <f ca="1">VLOOKUP(27,namelist,2,0)&amp;"は　しろい　おさらを　あらいました。"</f>
        <v>そうまくんは　しろい　おさらを　あらいました。</v>
      </c>
      <c r="I27" s="1" t="str">
        <f ca="1">VLOOKUP(27,namelist,2,0)&amp;"は　どんな　おさらを　あらいましたか。"</f>
        <v>そうまくんは　どんな　おさらを　あらいましたか。</v>
      </c>
      <c r="J27" s="1" t="str">
        <f ca="1">VLOOKUP(27,namelist,2,0)&amp;"は　どんな　おさらを　あらいましたか。"</f>
        <v>そうまくんは　どんな　おさらを　あらいましたか。</v>
      </c>
    </row>
    <row r="28" spans="1:10" s="1" customFormat="1" ht="33.75" customHeight="1" x14ac:dyDescent="0.15">
      <c r="A28" s="1">
        <f t="shared" ca="1" si="0"/>
        <v>4.683990638541824E-2</v>
      </c>
      <c r="B28" s="1">
        <f t="shared" ca="1" si="1"/>
        <v>3</v>
      </c>
      <c r="C28" s="1" t="str">
        <f t="shared" ca="1" si="2"/>
        <v>こはるさんが　ふかい　あなを　ほりました。</v>
      </c>
      <c r="D28" s="1" t="str">
        <f t="shared" ca="1" si="3"/>
        <v>こはるさんは　どんな　あなを　ほりましたか。</v>
      </c>
      <c r="G28" s="1" t="str">
        <f ca="1">VLOOKUP(28,namelist,2,0)&amp;"が　ふかい　あなを　ほりました。"</f>
        <v>こはるさんが　ふかい　あなを　ほりました。</v>
      </c>
      <c r="I28" s="1" t="str">
        <f ca="1">VLOOKUP(28,namelist,2,0)&amp;"は　どんな　あなを　ほりましたか。"</f>
        <v>こはるさんは　どんな　あなを　ほりましたか。</v>
      </c>
      <c r="J28" s="1" t="str">
        <f ca="1">VLOOKUP(28,namelist,2,0)&amp;"は　どんな　あなを　ほりましたか。"</f>
        <v>こはるさんは　どんな　あなを　ほりましたか。</v>
      </c>
    </row>
    <row r="29" spans="1:10" s="1" customFormat="1" ht="33.75" customHeight="1" x14ac:dyDescent="0.15">
      <c r="A29" s="1">
        <f t="shared" ca="1" si="0"/>
        <v>0.49009745580259212</v>
      </c>
      <c r="B29" s="1">
        <f t="shared" ca="1" si="1"/>
        <v>16</v>
      </c>
      <c r="C29" s="1" t="str">
        <f t="shared" si="2"/>
        <v>あったかい　ぎゅうにゅうが　ゆかに　こぼれました。</v>
      </c>
      <c r="D29" s="1" t="str">
        <f t="shared" ca="1" si="3"/>
        <v>どんな　ぎゅうにゅうが　こぼれましたか。</v>
      </c>
      <c r="G29" s="1" t="s">
        <v>669</v>
      </c>
      <c r="I29" s="1" t="s">
        <v>670</v>
      </c>
      <c r="J29" s="1" t="s">
        <v>670</v>
      </c>
    </row>
    <row r="30" spans="1:10" s="1" customFormat="1" ht="33.75" customHeight="1" x14ac:dyDescent="0.15">
      <c r="A30" s="1">
        <f t="shared" ca="1" si="0"/>
        <v>0.11640786987049134</v>
      </c>
      <c r="B30" s="1">
        <f t="shared" ca="1" si="1"/>
        <v>8</v>
      </c>
      <c r="C30" s="1" t="str">
        <f t="shared" ca="1" si="2"/>
        <v>れいさんは　かわいい　いぬを　もらいました。</v>
      </c>
      <c r="D30" s="1" t="str">
        <f t="shared" ca="1" si="3"/>
        <v>れいさんは　どんな　いぬを　もらいましたか。</v>
      </c>
      <c r="G30" s="1" t="str">
        <f ca="1">VLOOKUP(30,namelist,2,0)&amp;"は　かわいい　いぬを　もらいました。"</f>
        <v>れいさんは　かわいい　いぬを　もらいました。</v>
      </c>
      <c r="I30" s="1" t="str">
        <f ca="1">VLOOKUP(30,namelist,2,0)&amp;"は　どんな　いぬを　もらいましたか。"</f>
        <v>れいさんは　どんな　いぬを　もらいましたか。</v>
      </c>
      <c r="J30" s="1" t="str">
        <f ca="1">VLOOKUP(30,namelist,2,0)&amp;"は　どんな　いぬを　もらいましたか。"</f>
        <v>れいさんは　どんな　いぬを　もらいましたか。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0"/>
  <sheetViews>
    <sheetView workbookViewId="0">
      <selection activeCell="J8" sqref="J8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8.75" customWidth="1"/>
    <col min="9" max="9" width="45.125" customWidth="1"/>
    <col min="10" max="10" width="39.5" bestFit="1" customWidth="1"/>
  </cols>
  <sheetData>
    <row r="1" spans="1:10" x14ac:dyDescent="0.15">
      <c r="A1" t="s">
        <v>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3.75" customHeight="1" x14ac:dyDescent="0.15">
      <c r="A2" s="1">
        <f ca="1">RAND()</f>
        <v>0.90054465582812659</v>
      </c>
      <c r="B2" s="1">
        <f ca="1">RANK(A2,A$2:A$30,1)</f>
        <v>23</v>
      </c>
      <c r="C2" s="1" t="str">
        <f>G2&amp;H2</f>
        <v>にわに　はなが　さいていました。それは、きいろです。</v>
      </c>
      <c r="D2" s="1" t="str">
        <f ca="1">IF(MOD(INT(RAND()*10),2)=0,I2,J2)</f>
        <v>どんな　はなが　さいていましたか。</v>
      </c>
      <c r="G2" s="1" t="s">
        <v>716</v>
      </c>
      <c r="H2" s="1" t="s">
        <v>717</v>
      </c>
      <c r="I2" s="1" t="s">
        <v>647</v>
      </c>
      <c r="J2" s="1" t="s">
        <v>647</v>
      </c>
    </row>
    <row r="3" spans="1:10" s="1" customFormat="1" ht="33.75" customHeight="1" x14ac:dyDescent="0.15">
      <c r="A3" s="1">
        <f t="shared" ref="A3:A30" ca="1" si="0">RAND()</f>
        <v>0.92759032734480706</v>
      </c>
      <c r="B3" s="1">
        <f t="shared" ref="B3:B30" ca="1" si="1">RANK(A3,A$2:A$30,1)</f>
        <v>25</v>
      </c>
      <c r="C3" s="1" t="str">
        <f t="shared" ref="C3:C30" si="2">G3&amp;H3</f>
        <v>はたけに　だいこんが　いっぱいできました。それは、おきいです。</v>
      </c>
      <c r="D3" s="1" t="str">
        <f t="shared" ref="D3:D30" ca="1" si="3">IF(MOD(INT(RAND()*10),2)=0,I3,J3)</f>
        <v>どんな　だいこんが　できましたか。</v>
      </c>
      <c r="G3" s="1" t="s">
        <v>718</v>
      </c>
      <c r="H3" s="1" t="s">
        <v>719</v>
      </c>
      <c r="I3" s="1" t="s">
        <v>649</v>
      </c>
      <c r="J3" s="1" t="s">
        <v>649</v>
      </c>
    </row>
    <row r="4" spans="1:10" s="1" customFormat="1" ht="33.75" customHeight="1" x14ac:dyDescent="0.15">
      <c r="A4" s="1">
        <f t="shared" ca="1" si="0"/>
        <v>0.41416370888838994</v>
      </c>
      <c r="B4" s="1">
        <f t="shared" ca="1" si="1"/>
        <v>7</v>
      </c>
      <c r="C4" s="1" t="str">
        <f t="shared" ca="1" si="2"/>
        <v>りこさんが　いぬを　もらいました。それは、しろくて　かわいいです。</v>
      </c>
      <c r="D4" s="1" t="str">
        <f t="shared" ca="1" si="3"/>
        <v>りこさんは、どんな　いぬを　もらいましたか。</v>
      </c>
      <c r="G4" s="1" t="str">
        <f ca="1">VLOOKUP(4,namelist,2,0)&amp;"が　いぬを　もらいました。"</f>
        <v>りこさんが　いぬを　もらいました。</v>
      </c>
      <c r="H4" s="1" t="s">
        <v>720</v>
      </c>
      <c r="I4" s="1" t="str">
        <f ca="1">VLOOKUP(4,namelist,2,0)&amp;"は、どんな　いぬを　もらいましたか。"</f>
        <v>りこさんは、どんな　いぬを　もらいましたか。</v>
      </c>
      <c r="J4" s="1" t="str">
        <f ca="1">VLOOKUP(4,namelist,2,0)&amp;"は、どんな　いぬを　もらいましたか。"</f>
        <v>りこさんは、どんな　いぬを　もらいましたか。</v>
      </c>
    </row>
    <row r="5" spans="1:10" s="1" customFormat="1" ht="33.75" customHeight="1" x14ac:dyDescent="0.15">
      <c r="A5" s="1">
        <f t="shared" ca="1" si="0"/>
        <v>0.34451724152460628</v>
      </c>
      <c r="B5" s="1">
        <f t="shared" ca="1" si="1"/>
        <v>5</v>
      </c>
      <c r="C5" s="1" t="str">
        <f t="shared" si="2"/>
        <v>おおきな　はこの　なかで　こねこが　ないて　います。それは、かわいい　です。</v>
      </c>
      <c r="D5" s="1" t="str">
        <f t="shared" ca="1" si="3"/>
        <v>どんな　こねこが　ないて　いますか。</v>
      </c>
      <c r="G5" s="1" t="s">
        <v>721</v>
      </c>
      <c r="H5" s="1" t="s">
        <v>722</v>
      </c>
      <c r="I5" s="1" t="s">
        <v>653</v>
      </c>
      <c r="J5" s="1" t="s">
        <v>653</v>
      </c>
    </row>
    <row r="6" spans="1:10" s="1" customFormat="1" ht="33.75" customHeight="1" x14ac:dyDescent="0.15">
      <c r="A6" s="1">
        <f t="shared" ca="1" si="0"/>
        <v>0.36645444684833284</v>
      </c>
      <c r="B6" s="1">
        <f t="shared" ca="1" si="1"/>
        <v>6</v>
      </c>
      <c r="C6" s="1" t="str">
        <f t="shared" ca="1" si="2"/>
        <v>さらさんが　おおきな　おむすびを　おとしました。それは、ころころと　ころがって　いきました。</v>
      </c>
      <c r="D6" s="1" t="str">
        <f t="shared" ca="1" si="3"/>
        <v>おむすびは、どうなりましたか</v>
      </c>
      <c r="G6" s="1" t="str">
        <f ca="1">VLOOKUP(6,namelist,2,0)&amp;"が　おおきな　おむすびを　おとしました。"</f>
        <v>さらさんが　おおきな　おむすびを　おとしました。</v>
      </c>
      <c r="H6" s="1" t="s">
        <v>723</v>
      </c>
      <c r="I6" s="1" t="s">
        <v>724</v>
      </c>
      <c r="J6" s="1" t="s">
        <v>724</v>
      </c>
    </row>
    <row r="7" spans="1:10" s="1" customFormat="1" ht="33.75" customHeight="1" x14ac:dyDescent="0.15">
      <c r="A7" s="1">
        <f t="shared" ca="1" si="0"/>
        <v>0.64313087068402552</v>
      </c>
      <c r="B7" s="1">
        <f t="shared" ca="1" si="1"/>
        <v>14</v>
      </c>
      <c r="C7" s="1" t="str">
        <f t="shared" si="2"/>
        <v>たいせつな　みずが　こぼれました。それは、かみさまに　もらいました。</v>
      </c>
      <c r="D7" s="1" t="str">
        <f t="shared" ca="1" si="3"/>
        <v>どうした　みずですか。</v>
      </c>
      <c r="G7" s="1" t="s">
        <v>725</v>
      </c>
      <c r="H7" s="1" t="s">
        <v>727</v>
      </c>
      <c r="I7" s="1" t="s">
        <v>726</v>
      </c>
      <c r="J7" s="1" t="s">
        <v>726</v>
      </c>
    </row>
    <row r="8" spans="1:10" s="1" customFormat="1" ht="33.75" customHeight="1" x14ac:dyDescent="0.15">
      <c r="A8" s="1">
        <f t="shared" ca="1" si="0"/>
        <v>0.99616743783757256</v>
      </c>
      <c r="B8" s="1">
        <f t="shared" ca="1" si="1"/>
        <v>29</v>
      </c>
      <c r="C8" s="1" t="str">
        <f t="shared" ca="1" si="2"/>
        <v>みゆさんが　かさを　さして　あるいて　いました。それは、おじいさんに　かってもらった　ものです。</v>
      </c>
      <c r="D8" s="1" t="str">
        <f t="shared" ca="1" si="3"/>
        <v>みゆさんは、どんな　かさを　さして　あるいて　いましたか。</v>
      </c>
      <c r="G8" s="1" t="str">
        <f ca="1">VLOOKUP(8,namelist,2,0)&amp;"が　かさを　さして　あるいて　いました。"</f>
        <v>みゆさんが　かさを　さして　あるいて　いました。</v>
      </c>
      <c r="H8" s="1" t="s">
        <v>728</v>
      </c>
      <c r="I8" s="1" t="str">
        <f ca="1">VLOOKUP(8,namelist,2,0)&amp;"は、どんな　かさを　さして　あるいて　いましたか。"</f>
        <v>みゆさんは、どんな　かさを　さして　あるいて　いましたか。</v>
      </c>
      <c r="J8" s="1" t="str">
        <f ca="1">VLOOKUP(8,namelist,2,0)&amp;"は、どんな　かさを　さして　あるいて　いましたか。"</f>
        <v>みゆさんは、どんな　かさを　さして　あるいて　いましたか。</v>
      </c>
    </row>
    <row r="9" spans="1:10" s="1" customFormat="1" ht="33.75" customHeight="1" x14ac:dyDescent="0.15">
      <c r="A9" s="1">
        <f t="shared" ca="1" si="0"/>
        <v>0.84595419310711772</v>
      </c>
      <c r="B9" s="1">
        <f t="shared" ca="1" si="1"/>
        <v>20</v>
      </c>
      <c r="C9" s="1" t="str">
        <f t="shared" ca="1" si="2"/>
        <v>ゆいさんは　とまとを　かいました。それは、あかくて　あまい　です。</v>
      </c>
      <c r="D9" s="1" t="str">
        <f t="shared" ca="1" si="3"/>
        <v>ゆいさんは　どんな　とまとを　かいましたか。</v>
      </c>
      <c r="G9" s="1" t="str">
        <f ca="1">VLOOKUP(9,namelist,2,0)&amp;"は　とまとを　かいました。"</f>
        <v>ゆいさんは　とまとを　かいました。</v>
      </c>
      <c r="H9" s="1" t="s">
        <v>729</v>
      </c>
      <c r="I9" s="1" t="str">
        <f ca="1">VLOOKUP(9,namelist,2,0)&amp;"は　どんな　とまとを　かいましたか。"</f>
        <v>ゆいさんは　どんな　とまとを　かいましたか。</v>
      </c>
      <c r="J9" s="1" t="str">
        <f ca="1">VLOOKUP(9,namelist,2,0)&amp;"は　どんな　とまとを　かいましたか。"</f>
        <v>ゆいさんは　どんな　とまとを　かいましたか。</v>
      </c>
    </row>
    <row r="10" spans="1:10" s="1" customFormat="1" ht="33.75" customHeight="1" x14ac:dyDescent="0.15">
      <c r="A10" s="1">
        <f t="shared" ca="1" si="0"/>
        <v>0.98134050429687847</v>
      </c>
      <c r="B10" s="1">
        <f t="shared" ca="1" si="1"/>
        <v>27</v>
      </c>
      <c r="C10" s="1" t="str">
        <f t="shared" si="2"/>
        <v>うんどうじょうに　はっぱが　おちていました。たぬきが　それを　あたまに　のせて　おどりました。</v>
      </c>
      <c r="D10" s="1" t="str">
        <f t="shared" ca="1" si="3"/>
        <v>たぬきは、はっぱを　どうしましたか。</v>
      </c>
      <c r="G10" s="1" t="s">
        <v>591</v>
      </c>
      <c r="H10" s="1" t="s">
        <v>630</v>
      </c>
      <c r="I10" s="1" t="s">
        <v>730</v>
      </c>
      <c r="J10" s="1" t="s">
        <v>730</v>
      </c>
    </row>
    <row r="11" spans="1:10" s="1" customFormat="1" ht="33.75" customHeight="1" x14ac:dyDescent="0.15">
      <c r="A11" s="1">
        <f t="shared" ca="1" si="0"/>
        <v>0.71718266115483709</v>
      </c>
      <c r="B11" s="1">
        <f t="shared" ca="1" si="1"/>
        <v>17</v>
      </c>
      <c r="C11" s="1" t="str">
        <f t="shared" si="2"/>
        <v>まるい　すいかが　たくさん　とれました。それが　ごろごろ　ころがりました。</v>
      </c>
      <c r="D11" s="1" t="str">
        <f t="shared" ca="1" si="3"/>
        <v>どのように　ころがりましたか。</v>
      </c>
      <c r="G11" s="1" t="s">
        <v>731</v>
      </c>
      <c r="H11" s="1" t="s">
        <v>732</v>
      </c>
      <c r="I11" s="1" t="s">
        <v>733</v>
      </c>
      <c r="J11" s="1" t="s">
        <v>733</v>
      </c>
    </row>
    <row r="12" spans="1:10" s="1" customFormat="1" ht="33.75" customHeight="1" x14ac:dyDescent="0.15">
      <c r="A12" s="1">
        <f t="shared" ca="1" si="0"/>
        <v>0.99426157216625222</v>
      </c>
      <c r="B12" s="1">
        <f t="shared" ca="1" si="1"/>
        <v>28</v>
      </c>
      <c r="C12" s="1" t="str">
        <f t="shared" ca="1" si="2"/>
        <v>ひかりさんが　おいしい　みかんを　みつけました。それを　おみやげに　しました。</v>
      </c>
      <c r="D12" s="1" t="str">
        <f t="shared" ca="1" si="3"/>
        <v>ひかりさんは、みかんを　どうしましたか。</v>
      </c>
      <c r="G12" s="1" t="str">
        <f ca="1">VLOOKUP(12,namelist,2,0)&amp;"が　おいしい　みかんを　みつけました。"</f>
        <v>ひかりさんが　おいしい　みかんを　みつけました。</v>
      </c>
      <c r="H12" s="1" t="s">
        <v>734</v>
      </c>
      <c r="I12" s="1" t="str">
        <f ca="1">VLOOKUP(12,namelist,2,0)&amp;"は、みかんを　どうしましたか。"</f>
        <v>ひかりさんは、みかんを　どうしましたか。</v>
      </c>
      <c r="J12" s="1" t="str">
        <f ca="1">VLOOKUP(12,namelist,2,0)&amp;"は、みかんを　どうしましたか。"</f>
        <v>ひかりさんは、みかんを　どうしましたか。</v>
      </c>
    </row>
    <row r="13" spans="1:10" s="1" customFormat="1" ht="33.75" customHeight="1" x14ac:dyDescent="0.15">
      <c r="A13" s="1">
        <f t="shared" ca="1" si="0"/>
        <v>0.49702232894629594</v>
      </c>
      <c r="B13" s="1">
        <f t="shared" ca="1" si="1"/>
        <v>11</v>
      </c>
      <c r="C13" s="1" t="str">
        <f t="shared" ca="1" si="2"/>
        <v>れんくんは　じゆうちょうを　くばって　もらいました。すぐに　なまえを　かきました。</v>
      </c>
      <c r="D13" s="1" t="str">
        <f t="shared" ca="1" si="3"/>
        <v>じゆうちょうを　くばって　もらった　れんくんは　どうしましたか。</v>
      </c>
      <c r="G13" s="1" t="str">
        <f ca="1">VLOOKUP(13,namelist,2,0)&amp;"は　じゆうちょうを　くばって　もらいました。"</f>
        <v>れんくんは　じゆうちょうを　くばって　もらいました。</v>
      </c>
      <c r="H13" s="1" t="s">
        <v>598</v>
      </c>
      <c r="I13" s="1" t="str">
        <f ca="1">"じゆうちょうを　くばって　もらった　"&amp;VLOOKUP(13,namelist,2,0)&amp;"は　どうしましたか。"</f>
        <v>じゆうちょうを　くばって　もらった　れんくんは　どうしましたか。</v>
      </c>
      <c r="J13" s="1" t="str">
        <f ca="1">"じゆうちょうを　くばって　もらった　"&amp;VLOOKUP(13,namelist,2,0)&amp;"は　どうしましたか。"</f>
        <v>じゆうちょうを　くばって　もらった　れんくんは　どうしましたか。</v>
      </c>
    </row>
    <row r="14" spans="1:10" s="1" customFormat="1" ht="33.75" customHeight="1" x14ac:dyDescent="0.15">
      <c r="A14" s="1">
        <f t="shared" ca="1" si="0"/>
        <v>0.77037763963996941</v>
      </c>
      <c r="B14" s="1">
        <f t="shared" ca="1" si="1"/>
        <v>18</v>
      </c>
      <c r="C14" s="1" t="str">
        <f t="shared" ca="1" si="2"/>
        <v>さくらさんは　めだかを　そだてて　います。それは、しましま　もようです。</v>
      </c>
      <c r="D14" s="1" t="str">
        <f t="shared" ca="1" si="3"/>
        <v>さくらさんは　どんな　めだかを　そだてて　いますか。</v>
      </c>
      <c r="G14" s="1" t="str">
        <f ca="1">VLOOKUP(14,namelist,2,0)&amp;"は　めだかを　そだてて　います。"</f>
        <v>さくらさんは　めだかを　そだてて　います。</v>
      </c>
      <c r="H14" s="1" t="s">
        <v>735</v>
      </c>
      <c r="I14" s="1" t="str">
        <f ca="1">VLOOKUP(14,namelist,2,0)&amp;"は　どんな　めだかを　そだてて　いますか。"</f>
        <v>さくらさんは　どんな　めだかを　そだてて　いますか。</v>
      </c>
      <c r="J14" s="1" t="str">
        <f ca="1">VLOOKUP(14,namelist,2,0)&amp;"は　どんな　めだかを　そだてて　いますか。"</f>
        <v>さくらさんは　どんな　めだかを　そだてて　いますか。</v>
      </c>
    </row>
    <row r="15" spans="1:10" s="1" customFormat="1" ht="33.75" customHeight="1" x14ac:dyDescent="0.15">
      <c r="A15" s="1">
        <f t="shared" ca="1" si="0"/>
        <v>0.65989349620254467</v>
      </c>
      <c r="B15" s="1">
        <f t="shared" ca="1" si="1"/>
        <v>15</v>
      </c>
      <c r="C15" s="1" t="str">
        <f t="shared" ca="1" si="2"/>
        <v>りなさんは　カレーを　つくりました。それは、すごく　からいです。</v>
      </c>
      <c r="D15" s="1" t="str">
        <f t="shared" ca="1" si="3"/>
        <v>りなさんは　どんな　カレーを　つくりましたか。</v>
      </c>
      <c r="G15" s="1" t="str">
        <f ca="1">VLOOKUP(15,namelist,2,0)&amp;"は　カレーを　つくりました。"</f>
        <v>りなさんは　カレーを　つくりました。</v>
      </c>
      <c r="H15" s="1" t="s">
        <v>736</v>
      </c>
      <c r="I15" s="1" t="str">
        <f ca="1">VLOOKUP(15,namelist,2,0)&amp;"は　どんな　カレーを　つくりましたか。"</f>
        <v>りなさんは　どんな　カレーを　つくりましたか。</v>
      </c>
      <c r="J15" s="1" t="str">
        <f ca="1">VLOOKUP(15,namelist,2,0)&amp;"は　どんな　カレーを　つくりましたか。"</f>
        <v>りなさんは　どんな　カレーを　つくりましたか。</v>
      </c>
    </row>
    <row r="16" spans="1:10" s="1" customFormat="1" ht="33.75" customHeight="1" x14ac:dyDescent="0.15">
      <c r="A16" s="1">
        <f t="shared" ca="1" si="0"/>
        <v>2.942526342066154E-2</v>
      </c>
      <c r="B16" s="1">
        <f t="shared" ca="1" si="1"/>
        <v>1</v>
      </c>
      <c r="C16" s="1" t="str">
        <f t="shared" ca="1" si="2"/>
        <v>たいがくんは　たのしい　はなしを　しました。みんなは、それを　ききました。</v>
      </c>
      <c r="D16" s="1" t="str">
        <f t="shared" ca="1" si="3"/>
        <v>みんなは、どんな　はなしを　ききましたか。</v>
      </c>
      <c r="G16" s="1" t="str">
        <f ca="1">VLOOKUP(16,namelist,2,0)&amp;"は　たのしい　はなしを　しました。"</f>
        <v>たいがくんは　たのしい　はなしを　しました。</v>
      </c>
      <c r="H16" s="1" t="s">
        <v>603</v>
      </c>
      <c r="I16" s="1" t="s">
        <v>737</v>
      </c>
      <c r="J16" s="1" t="s">
        <v>737</v>
      </c>
    </row>
    <row r="17" spans="1:10" s="1" customFormat="1" ht="33.75" customHeight="1" x14ac:dyDescent="0.15">
      <c r="A17" s="1">
        <f t="shared" ca="1" si="0"/>
        <v>0.83890611188443209</v>
      </c>
      <c r="B17" s="1">
        <f t="shared" ca="1" si="1"/>
        <v>19</v>
      </c>
      <c r="C17" s="1" t="str">
        <f t="shared" si="2"/>
        <v>れいぞうこに　アイスが　はいっています。それは、つめたい　です。</v>
      </c>
      <c r="D17" s="1" t="str">
        <f t="shared" ca="1" si="3"/>
        <v>れいぞうこに　どんな　アイスが　はいっていますか。</v>
      </c>
      <c r="G17" s="1" t="s">
        <v>604</v>
      </c>
      <c r="H17" s="1" t="s">
        <v>738</v>
      </c>
      <c r="I17" s="1" t="s">
        <v>739</v>
      </c>
      <c r="J17" s="1" t="s">
        <v>739</v>
      </c>
    </row>
    <row r="18" spans="1:10" s="1" customFormat="1" ht="33.75" customHeight="1" x14ac:dyDescent="0.15">
      <c r="A18" s="1">
        <f t="shared" ca="1" si="0"/>
        <v>0.50790678581299897</v>
      </c>
      <c r="B18" s="1">
        <f t="shared" ca="1" si="1"/>
        <v>12</v>
      </c>
      <c r="C18" s="1" t="str">
        <f t="shared" ca="1" si="2"/>
        <v>はやとくんは　いちごを　たべました。それは、すごく　あまかったです。</v>
      </c>
      <c r="D18" s="1" t="str">
        <f t="shared" ca="1" si="3"/>
        <v>はやとくんは　どんな　いちごを　たべましたか。</v>
      </c>
      <c r="G18" s="1" t="str">
        <f ca="1">VLOOKUP(18,namelist,2,0)&amp;"は　いちごを　たべました。"</f>
        <v>はやとくんは　いちごを　たべました。</v>
      </c>
      <c r="H18" s="1" t="s">
        <v>740</v>
      </c>
      <c r="I18" s="1" t="str">
        <f ca="1">VLOOKUP(18,namelist,2,0)&amp;"は　どんな　いちごを　たべましたか。"</f>
        <v>はやとくんは　どんな　いちごを　たべましたか。</v>
      </c>
      <c r="J18" s="1" t="str">
        <f ca="1">VLOOKUP(18,namelist,2,0)&amp;"は　どんな　いちごを　たべましたか。"</f>
        <v>はやとくんは　どんな　いちごを　たべましたか。</v>
      </c>
    </row>
    <row r="19" spans="1:10" s="1" customFormat="1" ht="33.75" customHeight="1" x14ac:dyDescent="0.15">
      <c r="A19" s="1">
        <f t="shared" ca="1" si="0"/>
        <v>0.87074262558657722</v>
      </c>
      <c r="B19" s="1">
        <f t="shared" ca="1" si="1"/>
        <v>22</v>
      </c>
      <c r="C19" s="1" t="str">
        <f t="shared" ca="1" si="2"/>
        <v>さきさんは　えんぴつを　かいました。それは、すごく　ながいです。</v>
      </c>
      <c r="D19" s="1" t="str">
        <f t="shared" ca="1" si="3"/>
        <v>さきさんは、どんな　えんぴつを　かいましたか。</v>
      </c>
      <c r="G19" s="1" t="str">
        <f ca="1">VLOOKUP(19,namelist,2,0)&amp;"は　えんぴつを　かいました。"</f>
        <v>さきさんは　えんぴつを　かいました。</v>
      </c>
      <c r="H19" s="1" t="s">
        <v>741</v>
      </c>
      <c r="I19" s="1" t="str">
        <f ca="1">VLOOKUP(19,namelist,2,0)&amp;"は、どんな　えんぴつを　かいましたか。"</f>
        <v>さきさんは、どんな　えんぴつを　かいましたか。</v>
      </c>
      <c r="J19" s="1" t="str">
        <f ca="1">VLOOKUP(19,namelist,2,0)&amp;"は、どんな　えんぴつを　かいましたか。"</f>
        <v>さきさんは、どんな　えんぴつを　かいましたか。</v>
      </c>
    </row>
    <row r="20" spans="1:10" s="1" customFormat="1" ht="33.75" customHeight="1" x14ac:dyDescent="0.15">
      <c r="A20" s="1">
        <f t="shared" ca="1" si="0"/>
        <v>0.97523203482053455</v>
      </c>
      <c r="B20" s="1">
        <f t="shared" ca="1" si="1"/>
        <v>26</v>
      </c>
      <c r="C20" s="1" t="str">
        <f t="shared" ca="1" si="2"/>
        <v>ゆうなさんは、えんぴつを　もっています。それは、おじいさんに　もらいました。</v>
      </c>
      <c r="D20" s="1" t="str">
        <f t="shared" ca="1" si="3"/>
        <v>ゆうなさんは、えんぴつを　どうしましたか。</v>
      </c>
      <c r="G20" s="1" t="str">
        <f ca="1">VLOOKUP(20,namelist,2,0)&amp;"は、えんぴつを　もっています。"</f>
        <v>ゆうなさんは、えんぴつを　もっています。</v>
      </c>
      <c r="H20" s="1" t="s">
        <v>742</v>
      </c>
      <c r="I20" s="1" t="str">
        <f ca="1">VLOOKUP(20,namelist,2,0)&amp;"は、えんぴつを　どうしましたか。"</f>
        <v>ゆうなさんは、えんぴつを　どうしましたか。</v>
      </c>
      <c r="J20" s="1" t="str">
        <f ca="1">VLOOKUP(20,namelist,2,0)&amp;"は、えんぴつを　どうしましたか。"</f>
        <v>ゆうなさんは、えんぴつを　どうしましたか。</v>
      </c>
    </row>
    <row r="21" spans="1:10" s="1" customFormat="1" ht="33.75" customHeight="1" x14ac:dyDescent="0.15">
      <c r="A21" s="1">
        <f t="shared" ca="1" si="0"/>
        <v>0.60026766274618448</v>
      </c>
      <c r="B21" s="1">
        <f t="shared" ca="1" si="1"/>
        <v>13</v>
      </c>
      <c r="C21" s="1" t="str">
        <f t="shared" ca="1" si="2"/>
        <v>ももかさんが　ねんどで　どうぶつを　つくりました。それは、おおきいです。</v>
      </c>
      <c r="D21" s="1" t="str">
        <f t="shared" ca="1" si="3"/>
        <v>ももかさんは　ねんどで　どんな　どうぶつを　つくりましたか。</v>
      </c>
      <c r="G21" s="1" t="str">
        <f ca="1">VLOOKUP(21,namelist,2,0)&amp;"が　ねんどで　どうぶつを　つくりました。"</f>
        <v>ももかさんが　ねんどで　どうぶつを　つくりました。</v>
      </c>
      <c r="H21" s="1" t="s">
        <v>743</v>
      </c>
      <c r="I21" s="1" t="str">
        <f ca="1">VLOOKUP(21,namelist,2,0)&amp;"は　ねんどで　どんな　どうぶつを　つくりましたか。"</f>
        <v>ももかさんは　ねんどで　どんな　どうぶつを　つくりましたか。</v>
      </c>
      <c r="J21" s="1" t="str">
        <f ca="1">VLOOKUP(21,namelist,2,0)&amp;"は　ねんどで　どんな　どうぶつを　つくりましたか。"</f>
        <v>ももかさんは　ねんどで　どんな　どうぶつを　つくりましたか。</v>
      </c>
    </row>
    <row r="22" spans="1:10" s="1" customFormat="1" ht="33.75" customHeight="1" x14ac:dyDescent="0.15">
      <c r="A22" s="1">
        <f t="shared" ca="1" si="0"/>
        <v>0.45165130023567868</v>
      </c>
      <c r="B22" s="1">
        <f t="shared" ca="1" si="1"/>
        <v>9</v>
      </c>
      <c r="C22" s="1" t="str">
        <f t="shared" ca="1" si="2"/>
        <v>あらたくんは、あおい　じてんしゃで　こんびにに　めろんぱんを　かいに　いきました。</v>
      </c>
      <c r="D22" s="1" t="str">
        <f t="shared" ca="1" si="3"/>
        <v>あらたくんは、どんな　じてんしゃで　こんびにに　いきましたか。</v>
      </c>
      <c r="G22" s="1" t="str">
        <f ca="1">VLOOKUP(22,namelist,2,0)&amp;"は、あおい　じてんしゃで　"</f>
        <v>あらたくんは、あおい　じてんしゃで　</v>
      </c>
      <c r="H22" s="1" t="s">
        <v>744</v>
      </c>
      <c r="I22" s="1" t="str">
        <f ca="1">VLOOKUP(22,namelist,2,0)&amp;"は、どんな　じてんしゃで　こんびにに　いきましたか。"</f>
        <v>あらたくんは、どんな　じてんしゃで　こんびにに　いきましたか。</v>
      </c>
      <c r="J22" s="1" t="str">
        <f ca="1">VLOOKUP(22,namelist,2,0)&amp;"は、どんな　じてんしゃで　こんびにに　いきましたか。"</f>
        <v>あらたくんは、どんな　じてんしゃで　こんびにに　いきましたか。</v>
      </c>
    </row>
    <row r="23" spans="1:10" s="1" customFormat="1" ht="33.75" customHeight="1" x14ac:dyDescent="0.15">
      <c r="A23" s="1">
        <f t="shared" ca="1" si="0"/>
        <v>0.84805850274293604</v>
      </c>
      <c r="B23" s="1">
        <f t="shared" ca="1" si="1"/>
        <v>21</v>
      </c>
      <c r="C23" s="1" t="str">
        <f t="shared" ca="1" si="2"/>
        <v>ことはさんは、ちょうちょを　さんびき　つかまえました。それは、めが　おおきいです。</v>
      </c>
      <c r="D23" s="1" t="str">
        <f t="shared" ca="1" si="3"/>
        <v>ことはさんは、どんな　ちょうちょを　つかまえましたか。</v>
      </c>
      <c r="G23" s="1" t="str">
        <f ca="1">VLOOKUP(23,namelist,2,0)&amp;"は、ちょうちょを　さんびき　つかまえました。"</f>
        <v>ことはさんは、ちょうちょを　さんびき　つかまえました。</v>
      </c>
      <c r="H23" s="1" t="s">
        <v>745</v>
      </c>
      <c r="I23" s="1" t="str">
        <f ca="1">VLOOKUP(23,namelist,2,0)&amp;"は、どんな　ちょうちょを　つかまえましたか。"</f>
        <v>ことはさんは、どんな　ちょうちょを　つかまえましたか。</v>
      </c>
      <c r="J23" s="1" t="str">
        <f ca="1">VLOOKUP(23,namelist,2,0)&amp;"は、どんな　ちょうちょを　つかまえましたか。"</f>
        <v>ことはさんは、どんな　ちょうちょを　つかまえましたか。</v>
      </c>
    </row>
    <row r="24" spans="1:10" s="1" customFormat="1" ht="33.75" customHeight="1" x14ac:dyDescent="0.15">
      <c r="A24" s="1">
        <f t="shared" ca="1" si="0"/>
        <v>0.18169357806791719</v>
      </c>
      <c r="B24" s="1">
        <f t="shared" ca="1" si="1"/>
        <v>3</v>
      </c>
      <c r="C24" s="1" t="str">
        <f t="shared" ca="1" si="2"/>
        <v>あかりさんは、きのう　すーぱーで　かった　かさを　さして　でかけました。それには、かたつむりが　はしっている　えが　かいて　あります。</v>
      </c>
      <c r="D24" s="1" t="str">
        <f t="shared" ca="1" si="3"/>
        <v>あかりさんは、どんな　えが　かいてある　かさを　さしましたか。</v>
      </c>
      <c r="G24" s="1" t="str">
        <f ca="1">VLOOKUP(24,namelist,2,0)&amp;"は、きのう　すーぱーで　かった　かさを　さして　でかけました。"</f>
        <v>あかりさんは、きのう　すーぱーで　かった　かさを　さして　でかけました。</v>
      </c>
      <c r="H24" s="1" t="s">
        <v>746</v>
      </c>
      <c r="I24" s="1" t="str">
        <f ca="1">VLOOKUP(24,namelist,2,0)&amp;"は、どんな　えが　かいてある　かさを　さしましたか。"</f>
        <v>あかりさんは、どんな　えが　かいてある　かさを　さしましたか。</v>
      </c>
      <c r="J24" s="1" t="str">
        <f ca="1">VLOOKUP(24,namelist,2,0)&amp;"は、どんな　えが　かいてある　かさを　さしましたか。"</f>
        <v>あかりさんは、どんな　えが　かいてある　かさを　さしましたか。</v>
      </c>
    </row>
    <row r="25" spans="1:10" s="1" customFormat="1" ht="33.75" customHeight="1" x14ac:dyDescent="0.15">
      <c r="A25" s="1">
        <f t="shared" ca="1" si="0"/>
        <v>0.91819139247959658</v>
      </c>
      <c r="B25" s="1">
        <f t="shared" ca="1" si="1"/>
        <v>24</v>
      </c>
      <c r="C25" s="1" t="str">
        <f t="shared" ca="1" si="2"/>
        <v>つむぎさんは、のはらにいって　あかい　とんぼを　つかまえました。そして　むしかごに　いれました。</v>
      </c>
      <c r="D25" s="1" t="str">
        <f t="shared" ca="1" si="3"/>
        <v>つむぎさんは、どんな　とんぼを　むしかごに　いれましたか。</v>
      </c>
      <c r="G25" s="1" t="str">
        <f ca="1">VLOOKUP(25,namelist,2,0)&amp;"は、のはらにいって　あかい　とんぼを　つかまえました。"</f>
        <v>つむぎさんは、のはらにいって　あかい　とんぼを　つかまえました。</v>
      </c>
      <c r="H25" s="1" t="s">
        <v>747</v>
      </c>
      <c r="I25" s="1" t="str">
        <f ca="1">VLOOKUP(25,namelist,2,0)&amp;"は、どんな　とんぼを　むしかごに　いれましたか。"</f>
        <v>つむぎさんは、どんな　とんぼを　むしかごに　いれましたか。</v>
      </c>
      <c r="J25" s="1" t="str">
        <f ca="1">VLOOKUP(25,namelist,2,0)&amp;"は、どんな　とんぼを　むしかごに　いれましたか。"</f>
        <v>つむぎさんは、どんな　とんぼを　むしかごに　いれましたか。</v>
      </c>
    </row>
    <row r="26" spans="1:10" s="1" customFormat="1" ht="33.75" customHeight="1" x14ac:dyDescent="0.15">
      <c r="A26" s="1">
        <f t="shared" ca="1" si="0"/>
        <v>0.67751551315205716</v>
      </c>
      <c r="B26" s="1">
        <f t="shared" ca="1" si="1"/>
        <v>16</v>
      </c>
      <c r="C26" s="1" t="str">
        <f t="shared" ca="1" si="2"/>
        <v>けいたくんは、こうえんで　にじいろの　たねを　ひろいました。それを　がっこうの　にわに　うえて　つちを　かぶせました。</v>
      </c>
      <c r="D26" s="1" t="str">
        <f t="shared" ca="1" si="3"/>
        <v>けいたくんは、どんな　たねを　うえましたか。</v>
      </c>
      <c r="G26" s="1" t="str">
        <f ca="1">VLOOKUP(26,namelist,2,0)&amp;"は、こうえんで　にじいろの　たねを　ひろいました。"</f>
        <v>けいたくんは、こうえんで　にじいろの　たねを　ひろいました。</v>
      </c>
      <c r="H26" s="1" t="s">
        <v>748</v>
      </c>
      <c r="I26" s="1" t="str">
        <f ca="1">VLOOKUP(26,namelist,2,0)&amp;"は、どんな　たねを　うえましたか。"</f>
        <v>けいたくんは、どんな　たねを　うえましたか。</v>
      </c>
      <c r="J26" s="1" t="str">
        <f ca="1">VLOOKUP(26,namelist,2,0)&amp;"は、どんな　たねを　うえましたか。"</f>
        <v>けいたくんは、どんな　たねを　うえましたか。</v>
      </c>
    </row>
    <row r="27" spans="1:10" s="1" customFormat="1" ht="33.75" customHeight="1" x14ac:dyDescent="0.15">
      <c r="A27" s="1">
        <f t="shared" ca="1" si="0"/>
        <v>0.47020639269768028</v>
      </c>
      <c r="B27" s="1">
        <f t="shared" ca="1" si="1"/>
        <v>10</v>
      </c>
      <c r="C27" s="1" t="str">
        <f t="shared" ca="1" si="2"/>
        <v>そうまくんは　おさらを　あらいました。それに　おおきな　おさらです。</v>
      </c>
      <c r="D27" s="1" t="str">
        <f t="shared" ca="1" si="3"/>
        <v>そうまくんは、どんな　おさらを　あらいましたか。</v>
      </c>
      <c r="G27" s="1" t="str">
        <f ca="1">VLOOKUP(27,namelist,2,0)&amp;"は　おさらを　あらいました。"</f>
        <v>そうまくんは　おさらを　あらいました。</v>
      </c>
      <c r="H27" s="1" t="s">
        <v>749</v>
      </c>
      <c r="I27" s="1" t="str">
        <f ca="1">VLOOKUP(27,namelist,2,0)&amp;"は、どんな　おさらを　あらいましたか。"</f>
        <v>そうまくんは、どんな　おさらを　あらいましたか。</v>
      </c>
      <c r="J27" s="1" t="str">
        <f ca="1">VLOOKUP(27,namelist,2,0)&amp;"は、どんな　おさらを　あらいましたか。"</f>
        <v>そうまくんは、どんな　おさらを　あらいましたか。</v>
      </c>
    </row>
    <row r="28" spans="1:10" s="1" customFormat="1" ht="33.75" customHeight="1" x14ac:dyDescent="0.15">
      <c r="A28" s="1">
        <f t="shared" ca="1" si="0"/>
        <v>0.17619184004866018</v>
      </c>
      <c r="B28" s="1">
        <f t="shared" ca="1" si="1"/>
        <v>2</v>
      </c>
      <c r="C28" s="1" t="str">
        <f t="shared" ca="1" si="2"/>
        <v>こはるさんが　すなばで　あなを　ほりました。それは、おおきくて　ふかいです。</v>
      </c>
      <c r="D28" s="1" t="str">
        <f t="shared" ca="1" si="3"/>
        <v>こはるさんは、どんな　あなを　ほりましたか。</v>
      </c>
      <c r="G28" s="1" t="str">
        <f ca="1">VLOOKUP(28,namelist,2,0)&amp;"が　すなばで　あなを　ほりました。"</f>
        <v>こはるさんが　すなばで　あなを　ほりました。</v>
      </c>
      <c r="H28" s="1" t="s">
        <v>750</v>
      </c>
      <c r="I28" s="1" t="str">
        <f ca="1">VLOOKUP(28,namelist,2,0)&amp;"は、どんな　あなを　ほりましたか。"</f>
        <v>こはるさんは、どんな　あなを　ほりましたか。</v>
      </c>
      <c r="J28" s="1" t="str">
        <f ca="1">VLOOKUP(28,namelist,2,0)&amp;"は、どんな　あなを　ほりましたか。"</f>
        <v>こはるさんは、どんな　あなを　ほりましたか。</v>
      </c>
    </row>
    <row r="29" spans="1:10" s="1" customFormat="1" ht="33.75" customHeight="1" x14ac:dyDescent="0.15">
      <c r="A29" s="1">
        <f t="shared" ca="1" si="0"/>
        <v>0.31269954933060118</v>
      </c>
      <c r="B29" s="1">
        <f t="shared" ca="1" si="1"/>
        <v>4</v>
      </c>
      <c r="C29" s="1" t="str">
        <f t="shared" ca="1" si="2"/>
        <v>あかいろの　じゅーすが　ゆかに　いっぱい　こぼれました。ひなたくんが　ぞうきんで　ふきました。</v>
      </c>
      <c r="D29" s="1" t="str">
        <f t="shared" ca="1" si="3"/>
        <v>ひなたくんが　ふいたのは、どんな　じゅーすですか。</v>
      </c>
      <c r="G29" s="1" t="s">
        <v>751</v>
      </c>
      <c r="H29" s="1" t="str">
        <f ca="1">VLOOKUP(29,namelist,2,0)&amp;"が　ぞうきんで　ふきました。"</f>
        <v>ひなたくんが　ぞうきんで　ふきました。</v>
      </c>
      <c r="I29" s="1" t="str">
        <f ca="1">VLOOKUP(29,namelist,2,0)&amp;"が　ふいたのは、どんな　じゅーすですか。"</f>
        <v>ひなたくんが　ふいたのは、どんな　じゅーすですか。</v>
      </c>
      <c r="J29" s="1" t="str">
        <f ca="1">VLOOKUP(29,namelist,2,0)&amp;"が　ふいたのは、どんな　じゅーすですか。"</f>
        <v>ひなたくんが　ふいたのは、どんな　じゅーすですか。</v>
      </c>
    </row>
    <row r="30" spans="1:10" s="1" customFormat="1" ht="33.75" customHeight="1" x14ac:dyDescent="0.15">
      <c r="A30" s="1">
        <f t="shared" ca="1" si="0"/>
        <v>0.4159571345097256</v>
      </c>
      <c r="B30" s="1">
        <f t="shared" ca="1" si="1"/>
        <v>8</v>
      </c>
      <c r="C30" s="1" t="str">
        <f t="shared" ca="1" si="2"/>
        <v>れいさんは、おじいさんに　おおきな　つみきを　もらいました。それで　ながい　はしを　つくりました。</v>
      </c>
      <c r="D30" s="1" t="str">
        <f t="shared" ca="1" si="3"/>
        <v>れいさんは、どんな　つみきで　はしを　つくりましたか。</v>
      </c>
      <c r="G30" s="1" t="str">
        <f ca="1">VLOOKUP(30,namelist,2,0)&amp;"は、おじいさんに　おおきな　つみきを　もらいました。"</f>
        <v>れいさんは、おじいさんに　おおきな　つみきを　もらいました。</v>
      </c>
      <c r="H30" s="1" t="s">
        <v>752</v>
      </c>
      <c r="I30" s="1" t="str">
        <f ca="1">VLOOKUP(30,namelist,2,0)&amp;"は、どんな　つみきで　はしを　つくりましたか。"</f>
        <v>れいさんは、どんな　つみきで　はしを　つくりましたか。</v>
      </c>
      <c r="J30" s="1" t="str">
        <f ca="1">VLOOKUP(30,namelist,2,0)&amp;"は、どんな　つみきで　はしを　つくりましたか。"</f>
        <v>れいさんは、どんな　つみきで　はしを　つくりましたか。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0"/>
  <sheetViews>
    <sheetView workbookViewId="0">
      <selection activeCell="G11" sqref="G11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8.75" customWidth="1"/>
    <col min="9" max="9" width="45.125" customWidth="1"/>
    <col min="10" max="10" width="39.5" bestFit="1" customWidth="1"/>
  </cols>
  <sheetData>
    <row r="1" spans="1:10" x14ac:dyDescent="0.15">
      <c r="A1" t="s">
        <v>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3.75" customHeight="1" x14ac:dyDescent="0.15">
      <c r="A2" s="1">
        <f ca="1">RAND()</f>
        <v>0.71756811391934228</v>
      </c>
      <c r="B2" s="1">
        <f ca="1">RANK(A2,A$2:A$30,1)</f>
        <v>24</v>
      </c>
      <c r="C2" s="1" t="str">
        <f>G2&amp;H2</f>
        <v>えんがわに　すわっていると　あたたかい　ひが　さして　きました。しばらくすると　せなかが　ぽかぽかして　きました。</v>
      </c>
      <c r="D2" s="1" t="str">
        <f ca="1">IF(MOD(INT(RAND()*10),2)=0,I2,J2)</f>
        <v>どんな　ひが　さして　きましたか。</v>
      </c>
      <c r="G2" s="1" t="s">
        <v>654</v>
      </c>
      <c r="H2" s="1" t="s">
        <v>655</v>
      </c>
      <c r="I2" s="1" t="s">
        <v>656</v>
      </c>
      <c r="J2" s="1" t="s">
        <v>691</v>
      </c>
    </row>
    <row r="3" spans="1:10" s="1" customFormat="1" ht="33.75" customHeight="1" x14ac:dyDescent="0.15">
      <c r="A3" s="1">
        <f t="shared" ref="A3:A30" ca="1" si="0">RAND()</f>
        <v>0.35870237218771095</v>
      </c>
      <c r="B3" s="1">
        <f t="shared" ref="B3:B30" ca="1" si="1">RANK(A3,A$2:A$30,1)</f>
        <v>11</v>
      </c>
      <c r="C3" s="1" t="str">
        <f t="shared" ref="C3:C30" si="2">G3&amp;H3</f>
        <v>ねこの　せなかを　そっと　さわりました。ねこは、しっぽを　ぴんと　のばしました。</v>
      </c>
      <c r="D3" s="1" t="str">
        <f t="shared" ref="D3:D30" ca="1" si="3">IF(MOD(INT(RAND()*10),2)=0,I3,J3)</f>
        <v>ねこは、しっぽを　どのように　のばしましたか。</v>
      </c>
      <c r="G3" s="1" t="s">
        <v>657</v>
      </c>
      <c r="H3" s="1" t="s">
        <v>658</v>
      </c>
      <c r="I3" s="1" t="s">
        <v>659</v>
      </c>
      <c r="J3" s="1" t="s">
        <v>692</v>
      </c>
    </row>
    <row r="4" spans="1:10" s="1" customFormat="1" ht="33.75" customHeight="1" x14ac:dyDescent="0.15">
      <c r="A4" s="1">
        <f t="shared" ca="1" si="0"/>
        <v>0.61704908887229903</v>
      </c>
      <c r="B4" s="1">
        <f t="shared" ca="1" si="1"/>
        <v>18</v>
      </c>
      <c r="C4" s="1" t="str">
        <f t="shared" ca="1" si="2"/>
        <v>りこさんが　こくばんふきを　きれいに　しました。せんせいは、りこさんを　みて、にっこり　わらいました。</v>
      </c>
      <c r="D4" s="1" t="str">
        <f t="shared" ca="1" si="3"/>
        <v>せんせいは、どのように　わらいましたか。</v>
      </c>
      <c r="G4" s="1" t="str">
        <f ca="1">VLOOKUP(4,namelist,2,0)&amp;"が　こくばんふきを　きれいに　しました。"</f>
        <v>りこさんが　こくばんふきを　きれいに　しました。</v>
      </c>
      <c r="H4" s="1" t="str">
        <f ca="1">"せんせいは、"&amp;VLOOKUP(4,namelist,2,0)&amp;"を　みて、にっこり　わらいました。"</f>
        <v>せんせいは、りこさんを　みて、にっこり　わらいました。</v>
      </c>
      <c r="I4" s="1" t="str">
        <f ca="1">VLOOKUP(4,namelist,2,0)&amp;"が　こくばんふきを　どうしましたか。"</f>
        <v>りこさんが　こくばんふきを　どうしましたか。</v>
      </c>
      <c r="J4" s="1" t="s">
        <v>693</v>
      </c>
    </row>
    <row r="5" spans="1:10" s="1" customFormat="1" ht="33.75" customHeight="1" x14ac:dyDescent="0.15">
      <c r="A5" s="1">
        <f t="shared" ca="1" si="0"/>
        <v>0.5547634333700926</v>
      </c>
      <c r="B5" s="1">
        <f t="shared" ca="1" si="1"/>
        <v>17</v>
      </c>
      <c r="C5" s="1" t="str">
        <f t="shared" si="2"/>
        <v>にわで　かわいい　こねこが　おおきな　こえで　ないて　います。</v>
      </c>
      <c r="D5" s="1" t="str">
        <f t="shared" ca="1" si="3"/>
        <v>どんな　こねこが　ないて　いますか。</v>
      </c>
      <c r="G5" s="1" t="s">
        <v>671</v>
      </c>
      <c r="I5" s="1" t="s">
        <v>653</v>
      </c>
      <c r="J5" s="1" t="s">
        <v>672</v>
      </c>
    </row>
    <row r="6" spans="1:10" s="1" customFormat="1" ht="33.75" customHeight="1" x14ac:dyDescent="0.15">
      <c r="A6" s="1">
        <f t="shared" ca="1" si="0"/>
        <v>0.70649192244808512</v>
      </c>
      <c r="B6" s="1">
        <f t="shared" ca="1" si="1"/>
        <v>23</v>
      </c>
      <c r="C6" s="1" t="str">
        <f t="shared" ca="1" si="2"/>
        <v>さらさんが　さんかくの　おむすびを　おとしました。おむすびは、ころころ　ころがり　ました。</v>
      </c>
      <c r="D6" s="1" t="str">
        <f t="shared" ca="1" si="3"/>
        <v>さらさんは　どんな　おむすびを　おとしましたか。</v>
      </c>
      <c r="G6" s="1" t="str">
        <f ca="1">VLOOKUP(6,namelist,2,0)&amp;"が　さんかくの　おむすびを　おとしました。"</f>
        <v>さらさんが　さんかくの　おむすびを　おとしました。</v>
      </c>
      <c r="H6" s="1" t="s">
        <v>673</v>
      </c>
      <c r="I6" s="1" t="str">
        <f ca="1">VLOOKUP(6,namelist,2,0)&amp;"は　どんな　おむすびを　おとしましたか。"</f>
        <v>さらさんは　どんな　おむすびを　おとしましたか。</v>
      </c>
      <c r="J6" s="1" t="s">
        <v>674</v>
      </c>
    </row>
    <row r="7" spans="1:10" s="1" customFormat="1" ht="33.75" customHeight="1" x14ac:dyDescent="0.15">
      <c r="A7" s="1">
        <f t="shared" ca="1" si="0"/>
        <v>0.15731616752763988</v>
      </c>
      <c r="B7" s="1">
        <f t="shared" ca="1" si="1"/>
        <v>5</v>
      </c>
      <c r="C7" s="1" t="str">
        <f t="shared" si="2"/>
        <v>はちみつの　はいった　びんが　ばたんと　たおれました。はちみつが　とろ～りと　こぼれました。</v>
      </c>
      <c r="D7" s="1" t="str">
        <f t="shared" ca="1" si="3"/>
        <v>はちみつは、どのように　こぼれましたか。</v>
      </c>
      <c r="G7" s="1" t="s">
        <v>675</v>
      </c>
      <c r="H7" s="1" t="s">
        <v>676</v>
      </c>
      <c r="I7" s="1" t="s">
        <v>677</v>
      </c>
      <c r="J7" s="1" t="s">
        <v>678</v>
      </c>
    </row>
    <row r="8" spans="1:10" s="1" customFormat="1" ht="33.75" customHeight="1" x14ac:dyDescent="0.15">
      <c r="A8" s="1">
        <f t="shared" ca="1" si="0"/>
        <v>4.5110536424832315E-2</v>
      </c>
      <c r="B8" s="1">
        <f t="shared" ca="1" si="1"/>
        <v>1</v>
      </c>
      <c r="C8" s="1" t="str">
        <f t="shared" ca="1" si="2"/>
        <v>みゆさんが　おおきな　かさを　さして　あるいて　いました。かぜが　びゅうびゅうと　ふいて　かさが　とばされました。</v>
      </c>
      <c r="D8" s="1" t="str">
        <f t="shared" ca="1" si="3"/>
        <v>みゆさんは　どんな　かさを　さして　あるいて　いましたか。</v>
      </c>
      <c r="G8" s="1" t="str">
        <f ca="1">VLOOKUP(8,namelist,2,0)&amp;"が　おおきな　かさを　さして　あるいて　いました。"</f>
        <v>みゆさんが　おおきな　かさを　さして　あるいて　いました。</v>
      </c>
      <c r="H8" s="1" t="s">
        <v>679</v>
      </c>
      <c r="I8" s="1" t="str">
        <f ca="1">VLOOKUP(8,namelist,2,0)&amp;"は　どんな　かさを　さして　あるいて　いましたか。"</f>
        <v>みゆさんは　どんな　かさを　さして　あるいて　いましたか。</v>
      </c>
      <c r="J8" s="1" t="s">
        <v>680</v>
      </c>
    </row>
    <row r="9" spans="1:10" s="1" customFormat="1" ht="33.75" customHeight="1" x14ac:dyDescent="0.15">
      <c r="A9" s="1">
        <f t="shared" ca="1" si="0"/>
        <v>0.27287133242703965</v>
      </c>
      <c r="B9" s="1">
        <f t="shared" ca="1" si="1"/>
        <v>7</v>
      </c>
      <c r="C9" s="1" t="str">
        <f t="shared" ca="1" si="2"/>
        <v>ゆいさんは　あかい　とまとを　たべました。すごく　おいしくて　にっこり　わらいました。</v>
      </c>
      <c r="D9" s="1" t="str">
        <f t="shared" ca="1" si="3"/>
        <v>ゆいさんは　どんな　とまとを　たべましたか。</v>
      </c>
      <c r="G9" s="1" t="str">
        <f ca="1">VLOOKUP(9,namelist,2,0)&amp;"は　あかい　とまとを　たべました。"</f>
        <v>ゆいさんは　あかい　とまとを　たべました。</v>
      </c>
      <c r="H9" s="1" t="s">
        <v>681</v>
      </c>
      <c r="I9" s="1" t="str">
        <f ca="1">VLOOKUP(9,namelist,2,0)&amp;"は　どんな　とまとを　たべましたか。"</f>
        <v>ゆいさんは　どんな　とまとを　たべましたか。</v>
      </c>
      <c r="J9" s="1" t="str">
        <f ca="1">VLOOKUP(9,namelist,2,0)&amp;"は　どんな　かおで　わらいましたか。"</f>
        <v>ゆいさんは　どんな　かおで　わらいましたか。</v>
      </c>
    </row>
    <row r="10" spans="1:10" s="1" customFormat="1" ht="33.75" customHeight="1" x14ac:dyDescent="0.15">
      <c r="A10" s="1">
        <f t="shared" ca="1" si="0"/>
        <v>0.49150712831420096</v>
      </c>
      <c r="B10" s="1">
        <f t="shared" ca="1" si="1"/>
        <v>14</v>
      </c>
      <c r="C10" s="1" t="str">
        <f t="shared" si="2"/>
        <v>たぬきは、にじいろの　はっぱを　あたまに　のせました。それを　あたまに　のせて　おどりました。</v>
      </c>
      <c r="D10" s="1" t="str">
        <f t="shared" ca="1" si="3"/>
        <v>たぬきは、どんな　はっぱを　あたまに　のせましたか。</v>
      </c>
      <c r="G10" s="1" t="s">
        <v>757</v>
      </c>
      <c r="H10" s="1" t="s">
        <v>682</v>
      </c>
      <c r="I10" s="1" t="s">
        <v>683</v>
      </c>
      <c r="J10" s="1" t="s">
        <v>684</v>
      </c>
    </row>
    <row r="11" spans="1:10" s="1" customFormat="1" ht="33.75" customHeight="1" x14ac:dyDescent="0.15">
      <c r="A11" s="1">
        <f t="shared" ca="1" si="0"/>
        <v>7.2040859051631267E-2</v>
      </c>
      <c r="B11" s="1">
        <f t="shared" ca="1" si="1"/>
        <v>2</v>
      </c>
      <c r="C11" s="1" t="str">
        <f t="shared" si="2"/>
        <v>おおきな　すいかが　ごろごろ　ころがって　いきました。かべに　ぶつかって　まっぷたつに　われて　しまいました。</v>
      </c>
      <c r="D11" s="1" t="str">
        <f t="shared" ca="1" si="3"/>
        <v>どんな　すいかが　ころがって　いきましたか。</v>
      </c>
      <c r="G11" s="1" t="s">
        <v>685</v>
      </c>
      <c r="H11" s="1" t="s">
        <v>694</v>
      </c>
      <c r="I11" s="1" t="s">
        <v>662</v>
      </c>
      <c r="J11" s="1" t="s">
        <v>695</v>
      </c>
    </row>
    <row r="12" spans="1:10" s="1" customFormat="1" ht="33.75" customHeight="1" x14ac:dyDescent="0.15">
      <c r="A12" s="1">
        <f t="shared" ca="1" si="0"/>
        <v>0.26456015178497871</v>
      </c>
      <c r="B12" s="1">
        <f t="shared" ca="1" si="1"/>
        <v>6</v>
      </c>
      <c r="C12" s="1" t="str">
        <f t="shared" ca="1" si="2"/>
        <v>ひかりさんが　すてきな　ほんを　みつけました。いそいで　ほんを　かりました。</v>
      </c>
      <c r="D12" s="1" t="str">
        <f t="shared" ca="1" si="3"/>
        <v>ひかりさんは　どのように　ほんを　かりましたか。</v>
      </c>
      <c r="G12" s="1" t="str">
        <f ca="1">VLOOKUP(12,namelist,2,0)&amp;"が　すてきな　ほんを　みつけました。"</f>
        <v>ひかりさんが　すてきな　ほんを　みつけました。</v>
      </c>
      <c r="H12" s="1" t="s">
        <v>696</v>
      </c>
      <c r="I12" s="1" t="str">
        <f ca="1">VLOOKUP(12,namelist,2,0)&amp;"は　どんな　ほんを　みつけましたか。"</f>
        <v>ひかりさんは　どんな　ほんを　みつけましたか。</v>
      </c>
      <c r="J12" s="1" t="str">
        <f ca="1">VLOOKUP(12,namelist,2,0)&amp;"は　どのように　ほんを　かりましたか。"</f>
        <v>ひかりさんは　どのように　ほんを　かりましたか。</v>
      </c>
    </row>
    <row r="13" spans="1:10" s="1" customFormat="1" ht="33.75" customHeight="1" x14ac:dyDescent="0.15">
      <c r="A13" s="1">
        <f t="shared" ca="1" si="0"/>
        <v>0.81674959126632851</v>
      </c>
      <c r="B13" s="1">
        <f t="shared" ca="1" si="1"/>
        <v>25</v>
      </c>
      <c r="C13" s="1" t="str">
        <f t="shared" ca="1" si="2"/>
        <v>れんくんは　あたらしい　じゆうちょうを　くばって　もらいました。ていねいな　じで　なまえを　かきました。</v>
      </c>
      <c r="D13" s="1" t="str">
        <f t="shared" ca="1" si="3"/>
        <v>れんくんは　どんな　じで　なまえを　かきましたか。</v>
      </c>
      <c r="G13" s="1" t="str">
        <f ca="1">VLOOKUP(13,namelist,2,0)&amp;"は　あたらしい　じゆうちょうを　くばって　もらいました。"</f>
        <v>れんくんは　あたらしい　じゆうちょうを　くばって　もらいました。</v>
      </c>
      <c r="H13" s="1" t="s">
        <v>686</v>
      </c>
      <c r="I13" s="1" t="str">
        <f ca="1">VLOOKUP(13,namelist,2,0)&amp;"は　どんな　じゆうちょうを　くばって　もらいましたか。"</f>
        <v>れんくんは　どんな　じゆうちょうを　くばって　もらいましたか。</v>
      </c>
      <c r="J13" s="1" t="str">
        <f ca="1">VLOOKUP(13,namelist,2,0)&amp;"は　どんな　じで　なまえを　かきましたか。"</f>
        <v>れんくんは　どんな　じで　なまえを　かきましたか。</v>
      </c>
    </row>
    <row r="14" spans="1:10" s="1" customFormat="1" ht="33.75" customHeight="1" x14ac:dyDescent="0.15">
      <c r="A14" s="1">
        <f t="shared" ca="1" si="0"/>
        <v>0.51848273794703881</v>
      </c>
      <c r="B14" s="1">
        <f t="shared" ca="1" si="1"/>
        <v>16</v>
      </c>
      <c r="C14" s="1" t="str">
        <f t="shared" ca="1" si="2"/>
        <v>さくらさんは　とうめいな　めだかを　かって　います。めだかは、たのしそうに　およいでいます。</v>
      </c>
      <c r="D14" s="1" t="str">
        <f t="shared" ca="1" si="3"/>
        <v>さくらさんは　どんな　めだかを　かっていますか。</v>
      </c>
      <c r="G14" s="1" t="str">
        <f ca="1">VLOOKUP(14,namelist,2,0)&amp;"は　とうめいな　めだかを　かって　います。"</f>
        <v>さくらさんは　とうめいな　めだかを　かって　います。</v>
      </c>
      <c r="H14" s="1" t="s">
        <v>687</v>
      </c>
      <c r="I14" s="1" t="str">
        <f ca="1">VLOOKUP(14,namelist,2,0)&amp;"は　どんな　めだかを　かっていますか。"</f>
        <v>さくらさんは　どんな　めだかを　かっていますか。</v>
      </c>
      <c r="J14" s="1" t="s">
        <v>688</v>
      </c>
    </row>
    <row r="15" spans="1:10" s="1" customFormat="1" ht="33.75" customHeight="1" x14ac:dyDescent="0.15">
      <c r="A15" s="1">
        <f t="shared" ca="1" si="0"/>
        <v>0.88218151415506607</v>
      </c>
      <c r="B15" s="1">
        <f t="shared" ca="1" si="1"/>
        <v>26</v>
      </c>
      <c r="C15" s="1" t="str">
        <f t="shared" ca="1" si="2"/>
        <v>りなさんは　からい　カレーを　つくりました。ほのかさんは　あまい　カレーを　つくりました。</v>
      </c>
      <c r="D15" s="1" t="str">
        <f t="shared" ca="1" si="3"/>
        <v>ほのかさんは　どんな　カレーを　つくりましたか。</v>
      </c>
      <c r="G15" s="1" t="str">
        <f ca="1">VLOOKUP(15,namelist,2,0)&amp;"は　からい　カレーを　つくりました。"</f>
        <v>りなさんは　からい　カレーを　つくりました。</v>
      </c>
      <c r="H15" s="1" t="str">
        <f ca="1">VLOOKUP(35,namelist,2,0)&amp;"は　あまい　カレーを　つくりました。"</f>
        <v>ほのかさんは　あまい　カレーを　つくりました。</v>
      </c>
      <c r="I15" s="1" t="str">
        <f ca="1">VLOOKUP(15,namelist,2,0)&amp;"は　どんな　カレーを　つくりましたか。"</f>
        <v>りなさんは　どんな　カレーを　つくりましたか。</v>
      </c>
      <c r="J15" s="1" t="str">
        <f ca="1">VLOOKUP(35,namelist,2,0)&amp;"は　どんな　カレーを　つくりましたか。"</f>
        <v>ほのかさんは　どんな　カレーを　つくりましたか。</v>
      </c>
    </row>
    <row r="16" spans="1:10" s="1" customFormat="1" ht="33.75" customHeight="1" x14ac:dyDescent="0.15">
      <c r="A16" s="1">
        <f t="shared" ca="1" si="0"/>
        <v>0.31269156922206098</v>
      </c>
      <c r="B16" s="1">
        <f t="shared" ca="1" si="1"/>
        <v>8</v>
      </c>
      <c r="C16" s="1" t="str">
        <f t="shared" ca="1" si="2"/>
        <v>たいがくんは　たのしい　はなしを　しました。みんなは、うれしそうに　ききました。</v>
      </c>
      <c r="D16" s="1" t="str">
        <f t="shared" ca="1" si="3"/>
        <v>たいがくんは　どんな　はなしを　しましたか。</v>
      </c>
      <c r="G16" s="1" t="str">
        <f ca="1">VLOOKUP(16,namelist,2,0)&amp;"は　たのしい　はなしを　しました。"</f>
        <v>たいがくんは　たのしい　はなしを　しました。</v>
      </c>
      <c r="H16" s="1" t="s">
        <v>689</v>
      </c>
      <c r="I16" s="1" t="str">
        <f ca="1">VLOOKUP(16,namelist,2,0)&amp;"は　どんな　はなしを　しましたか。"</f>
        <v>たいがくんは　どんな　はなしを　しましたか。</v>
      </c>
      <c r="J16" s="1" t="s">
        <v>690</v>
      </c>
    </row>
    <row r="17" spans="1:10" s="1" customFormat="1" ht="33.75" customHeight="1" x14ac:dyDescent="0.15">
      <c r="A17" s="1">
        <f t="shared" ca="1" si="0"/>
        <v>0.91149974207540296</v>
      </c>
      <c r="B17" s="1">
        <f t="shared" ca="1" si="1"/>
        <v>27</v>
      </c>
      <c r="C17" s="1" t="str">
        <f t="shared" si="2"/>
        <v>れいぞうこの　つめたい　ジュースを　のみました。からからに　かわいていた　のどが　すっきりしました。</v>
      </c>
      <c r="D17" s="1" t="str">
        <f t="shared" ca="1" si="3"/>
        <v>のどは、どうなりましたか。</v>
      </c>
      <c r="G17" s="1" t="s">
        <v>697</v>
      </c>
      <c r="H17" s="1" t="s">
        <v>698</v>
      </c>
      <c r="I17" s="1" t="s">
        <v>699</v>
      </c>
      <c r="J17" s="1" t="s">
        <v>700</v>
      </c>
    </row>
    <row r="18" spans="1:10" s="1" customFormat="1" ht="33.75" customHeight="1" x14ac:dyDescent="0.15">
      <c r="A18" s="1">
        <f t="shared" ca="1" si="0"/>
        <v>0.67883521640964595</v>
      </c>
      <c r="B18" s="1">
        <f t="shared" ca="1" si="1"/>
        <v>20</v>
      </c>
      <c r="C18" s="1" t="str">
        <f t="shared" ca="1" si="2"/>
        <v>はやとくんは、あかい　りんごを　たべました。けいいちくんは、あおい　りんごを　たべました。</v>
      </c>
      <c r="D18" s="1" t="str">
        <f t="shared" ca="1" si="3"/>
        <v>けいいちくんは　どんな　りんごを　たべましたか。</v>
      </c>
      <c r="G18" s="1" t="str">
        <f ca="1">VLOOKUP(18,namelist,2,0)&amp;"は、あかい　りんごを　たべました。"</f>
        <v>はやとくんは、あかい　りんごを　たべました。</v>
      </c>
      <c r="H18" s="1" t="str">
        <f ca="1">VLOOKUP(38,namelist,2,0)&amp;"は、あおい　りんごを　たべました。"</f>
        <v>けいいちくんは、あおい　りんごを　たべました。</v>
      </c>
      <c r="I18" s="1" t="str">
        <f ca="1">VLOOKUP(18,namelist,2,0)&amp;"は　どんな　りんごを　たべましたか。"</f>
        <v>はやとくんは　どんな　りんごを　たべましたか。</v>
      </c>
      <c r="J18" s="1" t="str">
        <f ca="1">VLOOKUP(38,namelist,2,0)&amp;"は　どんな　りんごを　たべましたか。"</f>
        <v>けいいちくんは　どんな　りんごを　たべましたか。</v>
      </c>
    </row>
    <row r="19" spans="1:10" s="1" customFormat="1" ht="33.75" customHeight="1" x14ac:dyDescent="0.15">
      <c r="A19" s="1">
        <f t="shared" ca="1" si="0"/>
        <v>0.50412223167309966</v>
      </c>
      <c r="B19" s="1">
        <f t="shared" ca="1" si="1"/>
        <v>15</v>
      </c>
      <c r="C19" s="1" t="str">
        <f t="shared" ca="1" si="2"/>
        <v>さきさんは　こわいはなしの　ほんを　かりました。ゆうせいくんは　おもしろいはなしの　ほんを　かりました。</v>
      </c>
      <c r="D19" s="1" t="str">
        <f t="shared" ca="1" si="3"/>
        <v>さきさんは　どんなはなしの　ほんを　かりましたか。</v>
      </c>
      <c r="G19" s="1" t="str">
        <f ca="1">VLOOKUP(19,namelist,2,0)&amp;"は　こわいはなしの　ほんを　かりました。"</f>
        <v>さきさんは　こわいはなしの　ほんを　かりました。</v>
      </c>
      <c r="H19" s="1" t="str">
        <f ca="1">VLOOKUP(39,namelist,2,0)&amp;"は　おもしろいはなしの　ほんを　かりました。"</f>
        <v>ゆうせいくんは　おもしろいはなしの　ほんを　かりました。</v>
      </c>
      <c r="I19" s="1" t="str">
        <f ca="1">VLOOKUP(19,namelist,2,0)&amp;"は　どんなはなしの　ほんを　かりましたか。"</f>
        <v>さきさんは　どんなはなしの　ほんを　かりましたか。</v>
      </c>
      <c r="J19" s="1" t="str">
        <f ca="1">VLOOKUP(39,namelist,2,0)&amp;"は　どんなはなしの　ほんを　かりましたか。"</f>
        <v>ゆうせいくんは　どんなはなしの　ほんを　かりましたか。</v>
      </c>
    </row>
    <row r="20" spans="1:10" s="1" customFormat="1" ht="33.75" customHeight="1" x14ac:dyDescent="0.15">
      <c r="A20" s="1">
        <f t="shared" ca="1" si="0"/>
        <v>0.37844013203039994</v>
      </c>
      <c r="B20" s="1">
        <f t="shared" ca="1" si="1"/>
        <v>12</v>
      </c>
      <c r="C20" s="1" t="str">
        <f t="shared" si="2"/>
        <v>おおきな　ありが　あるいて　いました。そして、ちいさな　ぞうに　あいさつを　しました。</v>
      </c>
      <c r="D20" s="1" t="str">
        <f t="shared" ca="1" si="3"/>
        <v>どんな　ありが　あるいて　いました。</v>
      </c>
      <c r="G20" s="1" t="s">
        <v>703</v>
      </c>
      <c r="H20" s="1" t="s">
        <v>701</v>
      </c>
      <c r="I20" s="1" t="s">
        <v>702</v>
      </c>
      <c r="J20" s="1" t="s">
        <v>704</v>
      </c>
    </row>
    <row r="21" spans="1:10" s="1" customFormat="1" ht="33.75" customHeight="1" x14ac:dyDescent="0.15">
      <c r="A21" s="1">
        <f t="shared" ca="1" si="0"/>
        <v>0.1196930706865591</v>
      </c>
      <c r="B21" s="1">
        <f t="shared" ca="1" si="1"/>
        <v>4</v>
      </c>
      <c r="C21" s="1" t="str">
        <f t="shared" ca="1" si="2"/>
        <v>ももかさんが　どうぶつの　えを　かきました。いろも　ぬりました。</v>
      </c>
      <c r="D21" s="1" t="str">
        <f t="shared" ca="1" si="3"/>
        <v>ももかさんは　なにに　いろを　ぬりましたか。</v>
      </c>
      <c r="G21" s="1" t="str">
        <f ca="1">VLOOKUP(21,namelist,2,0)&amp;"が　どうぶつの　えを　かきました。"</f>
        <v>ももかさんが　どうぶつの　えを　かきました。</v>
      </c>
      <c r="H21" s="1" t="s">
        <v>383</v>
      </c>
      <c r="I21" s="1" t="str">
        <f ca="1">VLOOKUP(21,namelist,2,0)&amp;"は　なにに　いろを　ぬりましたか。"</f>
        <v>ももかさんは　なにに　いろを　ぬりましたか。</v>
      </c>
      <c r="J21" s="1" t="str">
        <f ca="1">VLOOKUP(21,namelist,2,0)&amp;"は　なにに　いろを　ぬりましたか。"</f>
        <v>ももかさんは　なにに　いろを　ぬりましたか。</v>
      </c>
    </row>
    <row r="22" spans="1:10" s="1" customFormat="1" ht="33.75" customHeight="1" x14ac:dyDescent="0.15">
      <c r="A22" s="1">
        <f t="shared" ca="1" si="0"/>
        <v>0.98323077448793406</v>
      </c>
      <c r="B22" s="1">
        <f t="shared" ca="1" si="1"/>
        <v>29</v>
      </c>
      <c r="C22" s="1" t="str">
        <f t="shared" ca="1" si="2"/>
        <v>あらたくんは　みずいろの　じてんしゃで　こんびにに　あおい　えんぴつを　かいに　いきました。</v>
      </c>
      <c r="D22" s="1" t="str">
        <f t="shared" ca="1" si="3"/>
        <v>あらたくんは　どんな　えんぴつを　かいに　いきましたか。</v>
      </c>
      <c r="G22" s="1" t="str">
        <f ca="1">VLOOKUP(22,namelist,2,0)&amp;"は　みずいろの　じてんしゃで　"</f>
        <v>あらたくんは　みずいろの　じてんしゃで　</v>
      </c>
      <c r="H22" s="1" t="s">
        <v>705</v>
      </c>
      <c r="I22" s="1" t="str">
        <f ca="1">VLOOKUP(22,namelist,2,0)&amp;"は　どんな　じてんしゃで　こんびにに　いきましたか。"</f>
        <v>あらたくんは　どんな　じてんしゃで　こんびにに　いきましたか。</v>
      </c>
      <c r="J22" s="1" t="str">
        <f ca="1">VLOOKUP(22,namelist,2,0)&amp;"は　どんな　えんぴつを　かいに　いきましたか。"</f>
        <v>あらたくんは　どんな　えんぴつを　かいに　いきましたか。</v>
      </c>
    </row>
    <row r="23" spans="1:10" s="1" customFormat="1" ht="33.75" customHeight="1" x14ac:dyDescent="0.15">
      <c r="A23" s="1">
        <f t="shared" ca="1" si="0"/>
        <v>0.34906492934551947</v>
      </c>
      <c r="B23" s="1">
        <f t="shared" ca="1" si="1"/>
        <v>10</v>
      </c>
      <c r="C23" s="1" t="str">
        <f t="shared" si="2"/>
        <v>そとにでると　つめたい　かぜが　ふいてきました。すこし　すると　せなかが　ぞくぞく　してきました。</v>
      </c>
      <c r="D23" s="1" t="str">
        <f t="shared" ca="1" si="3"/>
        <v>どんな　かぜが　ふいてきましたか。</v>
      </c>
      <c r="G23" s="1" t="s">
        <v>706</v>
      </c>
      <c r="H23" s="1" t="s">
        <v>707</v>
      </c>
      <c r="I23" s="1" t="s">
        <v>708</v>
      </c>
      <c r="J23" s="1" t="s">
        <v>709</v>
      </c>
    </row>
    <row r="24" spans="1:10" s="1" customFormat="1" ht="33.75" customHeight="1" x14ac:dyDescent="0.15">
      <c r="A24" s="1">
        <f t="shared" ca="1" si="0"/>
        <v>0.9393197878611641</v>
      </c>
      <c r="B24" s="1">
        <f t="shared" ca="1" si="1"/>
        <v>28</v>
      </c>
      <c r="C24" s="1" t="str">
        <f t="shared" ca="1" si="2"/>
        <v>あかりさんは　あおい　ながぐつを　はいて、　とうめいな　かさを　さして　おおあめのなか　でかけました。</v>
      </c>
      <c r="D24" s="1" t="str">
        <f t="shared" ca="1" si="3"/>
        <v>あかりさんは　どんな　かさを　さしていますか。</v>
      </c>
      <c r="G24" s="1" t="str">
        <f ca="1">VLOOKUP(24,namelist,2,0)&amp;"は　あおい　ながぐつを　はいて、　"</f>
        <v>あかりさんは　あおい　ながぐつを　はいて、　</v>
      </c>
      <c r="H24" s="1" t="s">
        <v>710</v>
      </c>
      <c r="I24" s="1" t="str">
        <f ca="1">VLOOKUP(24,namelist,2,0)&amp;"は、どんな　ながぐつを　はいていますか。"</f>
        <v>あかりさんは、どんな　ながぐつを　はいていますか。</v>
      </c>
      <c r="J24" s="1" t="str">
        <f ca="1">VLOOKUP(24,namelist,2,0)&amp;"は　どんな　かさを　さしていますか。"</f>
        <v>あかりさんは　どんな　かさを　さしていますか。</v>
      </c>
    </row>
    <row r="25" spans="1:10" s="1" customFormat="1" ht="33.75" customHeight="1" x14ac:dyDescent="0.15">
      <c r="A25" s="1">
        <f t="shared" ca="1" si="0"/>
        <v>0.69276643267729487</v>
      </c>
      <c r="B25" s="1">
        <f t="shared" ca="1" si="1"/>
        <v>22</v>
      </c>
      <c r="C25" s="1" t="str">
        <f t="shared" ca="1" si="2"/>
        <v>つむぎさんは、おおきな　とんぼを　つかまえて　ちいさな　むしかごに　いれました。</v>
      </c>
      <c r="D25" s="1" t="str">
        <f t="shared" ca="1" si="3"/>
        <v>つむぎさんは　どんな　むしかごに　いれましたか。</v>
      </c>
      <c r="G25" s="1" t="str">
        <f ca="1">VLOOKUP(25,namelist,2,0)&amp;"は、おおきな　とんぼを　つかまえて　"</f>
        <v>つむぎさんは、おおきな　とんぼを　つかまえて　</v>
      </c>
      <c r="H25" s="1" t="s">
        <v>667</v>
      </c>
      <c r="I25" s="1" t="str">
        <f ca="1">VLOOKUP(25,namelist,2,0)&amp;"は　どんな　とんぼを　つかまえましたか。"</f>
        <v>つむぎさんは　どんな　とんぼを　つかまえましたか。</v>
      </c>
      <c r="J25" s="1" t="str">
        <f ca="1">VLOOKUP(25,namelist,2,0)&amp;"は　どんな　むしかごに　いれましたか。"</f>
        <v>つむぎさんは　どんな　むしかごに　いれましたか。</v>
      </c>
    </row>
    <row r="26" spans="1:10" s="1" customFormat="1" ht="33.75" customHeight="1" x14ac:dyDescent="0.15">
      <c r="A26" s="1">
        <f t="shared" ca="1" si="0"/>
        <v>0.33833092568353418</v>
      </c>
      <c r="B26" s="1">
        <f t="shared" ca="1" si="1"/>
        <v>9</v>
      </c>
      <c r="C26" s="1" t="str">
        <f t="shared" ca="1" si="2"/>
        <v>けいたくんは、おおきな　かきのたねを　ひろいました。それを　にわに　うえると　ちいさな　めが　でてきました。</v>
      </c>
      <c r="D26" s="1" t="str">
        <f t="shared" ca="1" si="3"/>
        <v>けいたくんは　どんな　たねを　ひろいましたか。</v>
      </c>
      <c r="G26" s="1" t="str">
        <f ca="1">VLOOKUP(26,namelist,2,0)&amp;"は、おおきな　かきのたねを　ひろいました。"</f>
        <v>けいたくんは、おおきな　かきのたねを　ひろいました。</v>
      </c>
      <c r="H26" s="1" t="s">
        <v>711</v>
      </c>
      <c r="I26" s="1" t="str">
        <f ca="1">VLOOKUP(26,namelist,2,0)&amp;"は　どんな　たねを　ひろいましたか。"</f>
        <v>けいたくんは　どんな　たねを　ひろいましたか。</v>
      </c>
      <c r="J26" s="1" t="s">
        <v>712</v>
      </c>
    </row>
    <row r="27" spans="1:10" s="1" customFormat="1" ht="33.75" customHeight="1" x14ac:dyDescent="0.15">
      <c r="A27" s="1">
        <f t="shared" ca="1" si="0"/>
        <v>0.46742583255475623</v>
      </c>
      <c r="B27" s="1">
        <f t="shared" ca="1" si="1"/>
        <v>13</v>
      </c>
      <c r="C27" s="1" t="str">
        <f t="shared" ca="1" si="2"/>
        <v>そうまくんは　しろい　おさらを　あらいました。それに　みどりの　りんごを　のせました。</v>
      </c>
      <c r="D27" s="1" t="str">
        <f t="shared" ca="1" si="3"/>
        <v>そうまくんは　どんな　りんごを　おさらに　のせましたか。</v>
      </c>
      <c r="G27" s="1" t="str">
        <f ca="1">VLOOKUP(27,namelist,2,0)&amp;"は　しろい　おさらを　あらいました。"</f>
        <v>そうまくんは　しろい　おさらを　あらいました。</v>
      </c>
      <c r="H27" s="1" t="s">
        <v>668</v>
      </c>
      <c r="I27" s="1" t="str">
        <f ca="1">VLOOKUP(27,namelist,2,0)&amp;"は　どんな　おさらを　あらいましたか。"</f>
        <v>そうまくんは　どんな　おさらを　あらいましたか。</v>
      </c>
      <c r="J27" s="1" t="str">
        <f ca="1">VLOOKUP(27,namelist,2,0)&amp;"は　どんな　りんごを　おさらに　のせましたか。"</f>
        <v>そうまくんは　どんな　りんごを　おさらに　のせましたか。</v>
      </c>
    </row>
    <row r="28" spans="1:10" s="1" customFormat="1" ht="33.75" customHeight="1" x14ac:dyDescent="0.15">
      <c r="A28" s="1">
        <f t="shared" ca="1" si="0"/>
        <v>0.69172061748692126</v>
      </c>
      <c r="B28" s="1">
        <f t="shared" ca="1" si="1"/>
        <v>21</v>
      </c>
      <c r="C28" s="1" t="str">
        <f t="shared" ca="1" si="2"/>
        <v>こはるさんが　ふかい　あなを　ほりました。こはるさんは、つかれて　しまいました。</v>
      </c>
      <c r="D28" s="1" t="str">
        <f t="shared" ca="1" si="3"/>
        <v>こはるさんは　どうなりましたか。</v>
      </c>
      <c r="G28" s="1" t="str">
        <f ca="1">VLOOKUP(28,namelist,2,0)&amp;"が　ふかい　あなを　ほりました。"</f>
        <v>こはるさんが　ふかい　あなを　ほりました。</v>
      </c>
      <c r="H28" s="1" t="str">
        <f ca="1">VLOOKUP(28,namelist,2,0)&amp;"は、つかれて　しまいました。"</f>
        <v>こはるさんは、つかれて　しまいました。</v>
      </c>
      <c r="I28" s="1" t="str">
        <f ca="1">VLOOKUP(28,namelist,2,0)&amp;"は　どんな　あなを　ほりましたか。"</f>
        <v>こはるさんは　どんな　あなを　ほりましたか。</v>
      </c>
      <c r="J28" s="1" t="str">
        <f ca="1">VLOOKUP(28,namelist,2,0)&amp;"は　どうなりましたか。"</f>
        <v>こはるさんは　どうなりましたか。</v>
      </c>
    </row>
    <row r="29" spans="1:10" s="1" customFormat="1" ht="33.75" customHeight="1" x14ac:dyDescent="0.15">
      <c r="A29" s="1">
        <f t="shared" ca="1" si="0"/>
        <v>0.64737376394825841</v>
      </c>
      <c r="B29" s="1">
        <f t="shared" ca="1" si="1"/>
        <v>19</v>
      </c>
      <c r="C29" s="1" t="str">
        <f t="shared" ca="1" si="2"/>
        <v>あたらし　ぎゅうにゅうが　ゆかに　いっぱい　こぼれました。ひなたくんは、ふるい　ぞうきんで　ふきました。</v>
      </c>
      <c r="D29" s="1" t="str">
        <f t="shared" ca="1" si="3"/>
        <v>どんな　ぞうきんで　ふきましたか。</v>
      </c>
      <c r="G29" s="1" t="s">
        <v>713</v>
      </c>
      <c r="H29" s="1" t="str">
        <f ca="1">VLOOKUP(29,namelist,2,0)&amp;"は、ふるい　ぞうきんで　ふきました。"</f>
        <v>ひなたくんは、ふるい　ぞうきんで　ふきました。</v>
      </c>
      <c r="I29" s="1" t="s">
        <v>670</v>
      </c>
      <c r="J29" s="1" t="s">
        <v>714</v>
      </c>
    </row>
    <row r="30" spans="1:10" s="1" customFormat="1" ht="33.75" customHeight="1" x14ac:dyDescent="0.15">
      <c r="A30" s="1">
        <f t="shared" ca="1" si="0"/>
        <v>0.10228056080022974</v>
      </c>
      <c r="B30" s="1">
        <f t="shared" ca="1" si="1"/>
        <v>3</v>
      </c>
      <c r="C30" s="1" t="str">
        <f t="shared" ca="1" si="2"/>
        <v>れいさんが　いけを　みると　にじいろの　こいが　げんきよく　およいで　いました。</v>
      </c>
      <c r="D30" s="1" t="str">
        <f t="shared" ca="1" si="3"/>
        <v>こいは、どのように　およいでいましたか。</v>
      </c>
      <c r="G30" s="1" t="str">
        <f ca="1">VLOOKUP(30,namelist,2,0)&amp;"が　いけを　みると　にじいろの　こいが　げんきよく　およいで　いました。"</f>
        <v>れいさんが　いけを　みると　にじいろの　こいが　げんきよく　およいで　いました。</v>
      </c>
      <c r="I30" s="1" t="str">
        <f ca="1">VLOOKUP(30,namelist,2,0)&amp;"は、どんな　こいを　みましたか。"</f>
        <v>れいさんは、どんな　こいを　みましたか。</v>
      </c>
      <c r="J30" s="1" t="s">
        <v>715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topLeftCell="A2" workbookViewId="0">
      <selection activeCell="J19" sqref="J19"/>
    </sheetView>
  </sheetViews>
  <sheetFormatPr defaultRowHeight="13.5" x14ac:dyDescent="0.15"/>
  <cols>
    <col min="3" max="3" width="11.75" bestFit="1" customWidth="1"/>
  </cols>
  <sheetData>
    <row r="1" spans="1:3" x14ac:dyDescent="0.15">
      <c r="A1">
        <f ca="1">RAND()</f>
        <v>0.18845132856676894</v>
      </c>
      <c r="B1">
        <f ca="1">RANK(A1,A$1:A$100,0)</f>
        <v>87</v>
      </c>
      <c r="C1" t="s">
        <v>118</v>
      </c>
    </row>
    <row r="2" spans="1:3" x14ac:dyDescent="0.15">
      <c r="A2">
        <f t="shared" ref="A2:A65" ca="1" si="0">RAND()</f>
        <v>0.61135440263119945</v>
      </c>
      <c r="B2">
        <f t="shared" ref="B2:B65" ca="1" si="1">RANK(A2,A$1:A$100,0)</f>
        <v>43</v>
      </c>
      <c r="C2" t="s">
        <v>127</v>
      </c>
    </row>
    <row r="3" spans="1:3" x14ac:dyDescent="0.15">
      <c r="A3">
        <f t="shared" ca="1" si="0"/>
        <v>4.1384476082111377E-3</v>
      </c>
      <c r="B3">
        <f t="shared" ca="1" si="1"/>
        <v>100</v>
      </c>
      <c r="C3" t="s">
        <v>91</v>
      </c>
    </row>
    <row r="4" spans="1:3" x14ac:dyDescent="0.15">
      <c r="A4">
        <f t="shared" ca="1" si="0"/>
        <v>0.83588392908534637</v>
      </c>
      <c r="B4">
        <f t="shared" ca="1" si="1"/>
        <v>17</v>
      </c>
      <c r="C4" t="s">
        <v>60</v>
      </c>
    </row>
    <row r="5" spans="1:3" x14ac:dyDescent="0.15">
      <c r="A5">
        <f t="shared" ca="1" si="0"/>
        <v>0.73757044936169458</v>
      </c>
      <c r="B5">
        <f t="shared" ca="1" si="1"/>
        <v>24</v>
      </c>
      <c r="C5" t="s">
        <v>84</v>
      </c>
    </row>
    <row r="6" spans="1:3" x14ac:dyDescent="0.15">
      <c r="A6">
        <f t="shared" ca="1" si="0"/>
        <v>0.30173874923608268</v>
      </c>
      <c r="B6">
        <f t="shared" ca="1" si="1"/>
        <v>78</v>
      </c>
      <c r="C6" t="s">
        <v>70</v>
      </c>
    </row>
    <row r="7" spans="1:3" x14ac:dyDescent="0.15">
      <c r="A7">
        <f t="shared" ca="1" si="0"/>
        <v>0.47784812091909601</v>
      </c>
      <c r="B7">
        <f t="shared" ca="1" si="1"/>
        <v>57</v>
      </c>
      <c r="C7" t="s">
        <v>49</v>
      </c>
    </row>
    <row r="8" spans="1:3" x14ac:dyDescent="0.15">
      <c r="A8">
        <f t="shared" ca="1" si="0"/>
        <v>0.1601756715982644</v>
      </c>
      <c r="B8">
        <f t="shared" ca="1" si="1"/>
        <v>89</v>
      </c>
      <c r="C8" t="s">
        <v>51</v>
      </c>
    </row>
    <row r="9" spans="1:3" x14ac:dyDescent="0.15">
      <c r="A9">
        <f t="shared" ca="1" si="0"/>
        <v>0.74504663013462302</v>
      </c>
      <c r="B9">
        <f t="shared" ca="1" si="1"/>
        <v>22</v>
      </c>
      <c r="C9" t="s">
        <v>81</v>
      </c>
    </row>
    <row r="10" spans="1:3" x14ac:dyDescent="0.15">
      <c r="A10">
        <f t="shared" ca="1" si="0"/>
        <v>0.56883345051009004</v>
      </c>
      <c r="B10">
        <f t="shared" ca="1" si="1"/>
        <v>48</v>
      </c>
      <c r="C10" t="s">
        <v>34</v>
      </c>
    </row>
    <row r="11" spans="1:3" x14ac:dyDescent="0.15">
      <c r="A11">
        <f t="shared" ca="1" si="0"/>
        <v>0.62286057908665671</v>
      </c>
      <c r="B11">
        <f t="shared" ca="1" si="1"/>
        <v>41</v>
      </c>
      <c r="C11" t="s">
        <v>96</v>
      </c>
    </row>
    <row r="12" spans="1:3" x14ac:dyDescent="0.15">
      <c r="A12">
        <f t="shared" ca="1" si="0"/>
        <v>0.3455527709880547</v>
      </c>
      <c r="B12">
        <f t="shared" ca="1" si="1"/>
        <v>69</v>
      </c>
      <c r="C12" t="s">
        <v>56</v>
      </c>
    </row>
    <row r="13" spans="1:3" x14ac:dyDescent="0.15">
      <c r="A13">
        <f t="shared" ca="1" si="0"/>
        <v>0.29784432885984202</v>
      </c>
      <c r="B13">
        <f t="shared" ca="1" si="1"/>
        <v>80</v>
      </c>
      <c r="C13" t="s">
        <v>103</v>
      </c>
    </row>
    <row r="14" spans="1:3" x14ac:dyDescent="0.15">
      <c r="A14">
        <f t="shared" ca="1" si="0"/>
        <v>0.63777678819755024</v>
      </c>
      <c r="B14">
        <f t="shared" ca="1" si="1"/>
        <v>40</v>
      </c>
      <c r="C14" t="s">
        <v>54</v>
      </c>
    </row>
    <row r="15" spans="1:3" x14ac:dyDescent="0.15">
      <c r="A15">
        <f t="shared" ca="1" si="0"/>
        <v>9.0341485899590235E-2</v>
      </c>
      <c r="B15">
        <f t="shared" ca="1" si="1"/>
        <v>93</v>
      </c>
      <c r="C15" t="s">
        <v>67</v>
      </c>
    </row>
    <row r="16" spans="1:3" x14ac:dyDescent="0.15">
      <c r="A16">
        <f t="shared" ca="1" si="0"/>
        <v>7.9686541511531317E-2</v>
      </c>
      <c r="B16">
        <f t="shared" ca="1" si="1"/>
        <v>95</v>
      </c>
      <c r="C16" t="s">
        <v>48</v>
      </c>
    </row>
    <row r="17" spans="1:3" x14ac:dyDescent="0.15">
      <c r="A17">
        <f t="shared" ca="1" si="0"/>
        <v>0.33095454089760679</v>
      </c>
      <c r="B17">
        <f t="shared" ca="1" si="1"/>
        <v>74</v>
      </c>
      <c r="C17" t="s">
        <v>61</v>
      </c>
    </row>
    <row r="18" spans="1:3" x14ac:dyDescent="0.15">
      <c r="A18">
        <f t="shared" ca="1" si="0"/>
        <v>0.7114650293905217</v>
      </c>
      <c r="B18">
        <f t="shared" ca="1" si="1"/>
        <v>26</v>
      </c>
      <c r="C18" t="s">
        <v>79</v>
      </c>
    </row>
    <row r="19" spans="1:3" x14ac:dyDescent="0.15">
      <c r="A19">
        <f t="shared" ca="1" si="0"/>
        <v>0.15939905090002593</v>
      </c>
      <c r="B19">
        <f t="shared" ca="1" si="1"/>
        <v>90</v>
      </c>
      <c r="C19" t="s">
        <v>121</v>
      </c>
    </row>
    <row r="20" spans="1:3" x14ac:dyDescent="0.15">
      <c r="A20">
        <f t="shared" ca="1" si="0"/>
        <v>0.38963459234572051</v>
      </c>
      <c r="B20">
        <f t="shared" ca="1" si="1"/>
        <v>65</v>
      </c>
      <c r="C20" t="s">
        <v>104</v>
      </c>
    </row>
    <row r="21" spans="1:3" x14ac:dyDescent="0.15">
      <c r="A21">
        <f t="shared" ca="1" si="0"/>
        <v>8.3351114423567685E-2</v>
      </c>
      <c r="B21">
        <f t="shared" ca="1" si="1"/>
        <v>94</v>
      </c>
      <c r="C21" t="s">
        <v>107</v>
      </c>
    </row>
    <row r="22" spans="1:3" x14ac:dyDescent="0.15">
      <c r="A22">
        <f t="shared" ca="1" si="0"/>
        <v>0.64155396350139615</v>
      </c>
      <c r="B22">
        <f t="shared" ca="1" si="1"/>
        <v>38</v>
      </c>
      <c r="C22" t="s">
        <v>128</v>
      </c>
    </row>
    <row r="23" spans="1:3" x14ac:dyDescent="0.15">
      <c r="A23">
        <f t="shared" ca="1" si="0"/>
        <v>0.22110936949069893</v>
      </c>
      <c r="B23">
        <f t="shared" ca="1" si="1"/>
        <v>85</v>
      </c>
      <c r="C23" t="s">
        <v>129</v>
      </c>
    </row>
    <row r="24" spans="1:3" x14ac:dyDescent="0.15">
      <c r="A24">
        <f t="shared" ca="1" si="0"/>
        <v>0.39739991589566748</v>
      </c>
      <c r="B24">
        <f t="shared" ca="1" si="1"/>
        <v>64</v>
      </c>
      <c r="C24" t="s">
        <v>72</v>
      </c>
    </row>
    <row r="25" spans="1:3" x14ac:dyDescent="0.15">
      <c r="A25">
        <f t="shared" ca="1" si="0"/>
        <v>0.98910507754205934</v>
      </c>
      <c r="B25">
        <f t="shared" ca="1" si="1"/>
        <v>1</v>
      </c>
      <c r="C25" t="s">
        <v>45</v>
      </c>
    </row>
    <row r="26" spans="1:3" x14ac:dyDescent="0.15">
      <c r="A26">
        <f t="shared" ca="1" si="0"/>
        <v>0.34476680493837297</v>
      </c>
      <c r="B26">
        <f t="shared" ca="1" si="1"/>
        <v>70</v>
      </c>
      <c r="C26" t="s">
        <v>68</v>
      </c>
    </row>
    <row r="27" spans="1:3" x14ac:dyDescent="0.15">
      <c r="A27">
        <f t="shared" ca="1" si="0"/>
        <v>0.53007437111339606</v>
      </c>
      <c r="B27">
        <f t="shared" ca="1" si="1"/>
        <v>51</v>
      </c>
      <c r="C27" t="s">
        <v>66</v>
      </c>
    </row>
    <row r="28" spans="1:3" x14ac:dyDescent="0.15">
      <c r="A28">
        <f t="shared" ca="1" si="0"/>
        <v>0.59083675318899953</v>
      </c>
      <c r="B28">
        <f t="shared" ca="1" si="1"/>
        <v>46</v>
      </c>
      <c r="C28" t="s">
        <v>73</v>
      </c>
    </row>
    <row r="29" spans="1:3" x14ac:dyDescent="0.15">
      <c r="A29">
        <f t="shared" ca="1" si="0"/>
        <v>0.73863005634573797</v>
      </c>
      <c r="B29">
        <f t="shared" ca="1" si="1"/>
        <v>23</v>
      </c>
      <c r="C29" t="s">
        <v>114</v>
      </c>
    </row>
    <row r="30" spans="1:3" x14ac:dyDescent="0.15">
      <c r="A30">
        <f t="shared" ca="1" si="0"/>
        <v>0.70621045621986833</v>
      </c>
      <c r="B30">
        <f t="shared" ca="1" si="1"/>
        <v>28</v>
      </c>
      <c r="C30" t="s">
        <v>90</v>
      </c>
    </row>
    <row r="31" spans="1:3" x14ac:dyDescent="0.15">
      <c r="A31">
        <f t="shared" ca="1" si="0"/>
        <v>0.7818484866469444</v>
      </c>
      <c r="B31">
        <f t="shared" ca="1" si="1"/>
        <v>19</v>
      </c>
      <c r="C31" t="s">
        <v>36</v>
      </c>
    </row>
    <row r="32" spans="1:3" x14ac:dyDescent="0.15">
      <c r="A32">
        <f t="shared" ca="1" si="0"/>
        <v>0.84868481547781738</v>
      </c>
      <c r="B32">
        <f t="shared" ca="1" si="1"/>
        <v>14</v>
      </c>
      <c r="C32" t="s">
        <v>33</v>
      </c>
    </row>
    <row r="33" spans="1:3" x14ac:dyDescent="0.15">
      <c r="A33">
        <f t="shared" ca="1" si="0"/>
        <v>0.43361386955285053</v>
      </c>
      <c r="B33">
        <f t="shared" ca="1" si="1"/>
        <v>59</v>
      </c>
      <c r="C33" t="s">
        <v>87</v>
      </c>
    </row>
    <row r="34" spans="1:3" x14ac:dyDescent="0.15">
      <c r="A34">
        <f t="shared" ca="1" si="0"/>
        <v>0.93814313443252173</v>
      </c>
      <c r="B34">
        <f t="shared" ca="1" si="1"/>
        <v>6</v>
      </c>
      <c r="C34" t="s">
        <v>101</v>
      </c>
    </row>
    <row r="35" spans="1:3" x14ac:dyDescent="0.15">
      <c r="A35">
        <f t="shared" ca="1" si="0"/>
        <v>4.9479489991069214E-2</v>
      </c>
      <c r="B35">
        <f t="shared" ca="1" si="1"/>
        <v>97</v>
      </c>
      <c r="C35" t="s">
        <v>37</v>
      </c>
    </row>
    <row r="36" spans="1:3" x14ac:dyDescent="0.15">
      <c r="A36">
        <f t="shared" ca="1" si="0"/>
        <v>0.98865154990340864</v>
      </c>
      <c r="B36">
        <f t="shared" ca="1" si="1"/>
        <v>2</v>
      </c>
      <c r="C36" t="s">
        <v>55</v>
      </c>
    </row>
    <row r="37" spans="1:3" x14ac:dyDescent="0.15">
      <c r="A37">
        <f t="shared" ca="1" si="0"/>
        <v>0.35191797331643027</v>
      </c>
      <c r="B37">
        <f t="shared" ca="1" si="1"/>
        <v>68</v>
      </c>
      <c r="C37" t="s">
        <v>82</v>
      </c>
    </row>
    <row r="38" spans="1:3" x14ac:dyDescent="0.15">
      <c r="A38">
        <f t="shared" ca="1" si="0"/>
        <v>0.39830090409794128</v>
      </c>
      <c r="B38">
        <f t="shared" ca="1" si="1"/>
        <v>63</v>
      </c>
      <c r="C38" t="s">
        <v>76</v>
      </c>
    </row>
    <row r="39" spans="1:3" x14ac:dyDescent="0.15">
      <c r="A39">
        <f t="shared" ca="1" si="0"/>
        <v>0.56676805714706868</v>
      </c>
      <c r="B39">
        <f t="shared" ca="1" si="1"/>
        <v>49</v>
      </c>
      <c r="C39" t="s">
        <v>117</v>
      </c>
    </row>
    <row r="40" spans="1:3" x14ac:dyDescent="0.15">
      <c r="A40">
        <f t="shared" ca="1" si="0"/>
        <v>0.22159489842383739</v>
      </c>
      <c r="B40">
        <f t="shared" ca="1" si="1"/>
        <v>84</v>
      </c>
      <c r="C40" t="s">
        <v>43</v>
      </c>
    </row>
    <row r="41" spans="1:3" x14ac:dyDescent="0.15">
      <c r="A41">
        <f t="shared" ca="1" si="0"/>
        <v>7.2717254925231956E-2</v>
      </c>
      <c r="B41">
        <f t="shared" ca="1" si="1"/>
        <v>96</v>
      </c>
      <c r="C41" t="s">
        <v>57</v>
      </c>
    </row>
    <row r="42" spans="1:3" x14ac:dyDescent="0.15">
      <c r="A42">
        <f t="shared" ca="1" si="0"/>
        <v>0.7070104687987554</v>
      </c>
      <c r="B42">
        <f t="shared" ca="1" si="1"/>
        <v>27</v>
      </c>
      <c r="C42" t="s">
        <v>47</v>
      </c>
    </row>
    <row r="43" spans="1:3" x14ac:dyDescent="0.15">
      <c r="A43">
        <f t="shared" ca="1" si="0"/>
        <v>0.40252573234886191</v>
      </c>
      <c r="B43">
        <f t="shared" ca="1" si="1"/>
        <v>61</v>
      </c>
      <c r="C43" t="s">
        <v>38</v>
      </c>
    </row>
    <row r="44" spans="1:3" x14ac:dyDescent="0.15">
      <c r="A44">
        <f t="shared" ca="1" si="0"/>
        <v>0.83902953510813216</v>
      </c>
      <c r="B44">
        <f t="shared" ca="1" si="1"/>
        <v>16</v>
      </c>
      <c r="C44" t="s">
        <v>77</v>
      </c>
    </row>
    <row r="45" spans="1:3" x14ac:dyDescent="0.15">
      <c r="A45">
        <f t="shared" ca="1" si="0"/>
        <v>0.30038548732506187</v>
      </c>
      <c r="B45">
        <f t="shared" ca="1" si="1"/>
        <v>79</v>
      </c>
      <c r="C45" t="s">
        <v>69</v>
      </c>
    </row>
    <row r="46" spans="1:3" x14ac:dyDescent="0.15">
      <c r="A46">
        <f t="shared" ca="1" si="0"/>
        <v>0.39987792316096271</v>
      </c>
      <c r="B46">
        <f t="shared" ca="1" si="1"/>
        <v>62</v>
      </c>
      <c r="C46" t="s">
        <v>78</v>
      </c>
    </row>
    <row r="47" spans="1:3" x14ac:dyDescent="0.15">
      <c r="A47">
        <f t="shared" ca="1" si="0"/>
        <v>0.68020676381103873</v>
      </c>
      <c r="B47">
        <f t="shared" ca="1" si="1"/>
        <v>33</v>
      </c>
      <c r="C47" t="s">
        <v>74</v>
      </c>
    </row>
    <row r="48" spans="1:3" x14ac:dyDescent="0.15">
      <c r="A48">
        <f t="shared" ca="1" si="0"/>
        <v>0.73542978038515583</v>
      </c>
      <c r="B48">
        <f t="shared" ca="1" si="1"/>
        <v>25</v>
      </c>
      <c r="C48" t="s">
        <v>99</v>
      </c>
    </row>
    <row r="49" spans="1:3" x14ac:dyDescent="0.15">
      <c r="A49">
        <f t="shared" ca="1" si="0"/>
        <v>0.48682336326278097</v>
      </c>
      <c r="B49">
        <f t="shared" ca="1" si="1"/>
        <v>56</v>
      </c>
      <c r="C49" t="s">
        <v>75</v>
      </c>
    </row>
    <row r="50" spans="1:3" x14ac:dyDescent="0.15">
      <c r="A50">
        <f t="shared" ca="1" si="0"/>
        <v>0.36401164986367096</v>
      </c>
      <c r="B50">
        <f t="shared" ca="1" si="1"/>
        <v>67</v>
      </c>
      <c r="C50" t="s">
        <v>113</v>
      </c>
    </row>
    <row r="51" spans="1:3" x14ac:dyDescent="0.15">
      <c r="A51">
        <f t="shared" ca="1" si="0"/>
        <v>0.49338022531607417</v>
      </c>
      <c r="B51">
        <f t="shared" ca="1" si="1"/>
        <v>55</v>
      </c>
      <c r="C51" t="s">
        <v>86</v>
      </c>
    </row>
    <row r="52" spans="1:3" x14ac:dyDescent="0.15">
      <c r="A52">
        <f t="shared" ca="1" si="0"/>
        <v>0.80749988585017085</v>
      </c>
      <c r="B52">
        <f t="shared" ca="1" si="1"/>
        <v>18</v>
      </c>
      <c r="C52" t="s">
        <v>62</v>
      </c>
    </row>
    <row r="53" spans="1:3" x14ac:dyDescent="0.15">
      <c r="A53">
        <f t="shared" ca="1" si="0"/>
        <v>0.2412709920925068</v>
      </c>
      <c r="B53">
        <f t="shared" ca="1" si="1"/>
        <v>82</v>
      </c>
      <c r="C53" t="s">
        <v>106</v>
      </c>
    </row>
    <row r="54" spans="1:3" x14ac:dyDescent="0.15">
      <c r="A54">
        <f t="shared" ca="1" si="0"/>
        <v>0.64907045144496656</v>
      </c>
      <c r="B54">
        <f t="shared" ca="1" si="1"/>
        <v>37</v>
      </c>
      <c r="C54" t="s">
        <v>42</v>
      </c>
    </row>
    <row r="55" spans="1:3" x14ac:dyDescent="0.15">
      <c r="A55">
        <f t="shared" ca="1" si="0"/>
        <v>0.68341986498690033</v>
      </c>
      <c r="B55">
        <f t="shared" ca="1" si="1"/>
        <v>31</v>
      </c>
      <c r="C55" t="s">
        <v>130</v>
      </c>
    </row>
    <row r="56" spans="1:3" x14ac:dyDescent="0.15">
      <c r="A56">
        <f t="shared" ca="1" si="0"/>
        <v>0.43342280208411821</v>
      </c>
      <c r="B56">
        <f t="shared" ca="1" si="1"/>
        <v>60</v>
      </c>
      <c r="C56" t="s">
        <v>40</v>
      </c>
    </row>
    <row r="57" spans="1:3" x14ac:dyDescent="0.15">
      <c r="A57">
        <f t="shared" ca="1" si="0"/>
        <v>0.49551963113492581</v>
      </c>
      <c r="B57">
        <f t="shared" ca="1" si="1"/>
        <v>54</v>
      </c>
      <c r="C57" t="s">
        <v>53</v>
      </c>
    </row>
    <row r="58" spans="1:3" x14ac:dyDescent="0.15">
      <c r="A58">
        <f t="shared" ca="1" si="0"/>
        <v>0.85622528290395861</v>
      </c>
      <c r="B58">
        <f t="shared" ca="1" si="1"/>
        <v>12</v>
      </c>
      <c r="C58" t="s">
        <v>105</v>
      </c>
    </row>
    <row r="59" spans="1:3" x14ac:dyDescent="0.15">
      <c r="A59">
        <f t="shared" ca="1" si="0"/>
        <v>0.66420669172275204</v>
      </c>
      <c r="B59">
        <f t="shared" ca="1" si="1"/>
        <v>36</v>
      </c>
      <c r="C59" t="s">
        <v>102</v>
      </c>
    </row>
    <row r="60" spans="1:3" x14ac:dyDescent="0.15">
      <c r="A60">
        <f t="shared" ca="1" si="0"/>
        <v>0.6996723929626677</v>
      </c>
      <c r="B60">
        <f t="shared" ca="1" si="1"/>
        <v>29</v>
      </c>
      <c r="C60" t="s">
        <v>44</v>
      </c>
    </row>
    <row r="61" spans="1:3" x14ac:dyDescent="0.15">
      <c r="A61">
        <f t="shared" ca="1" si="0"/>
        <v>1.1996578259959922E-2</v>
      </c>
      <c r="B61">
        <f t="shared" ca="1" si="1"/>
        <v>99</v>
      </c>
      <c r="C61" t="s">
        <v>131</v>
      </c>
    </row>
    <row r="62" spans="1:3" x14ac:dyDescent="0.15">
      <c r="A62">
        <f t="shared" ca="1" si="0"/>
        <v>0.30745902603031927</v>
      </c>
      <c r="B62">
        <f t="shared" ca="1" si="1"/>
        <v>77</v>
      </c>
      <c r="C62" t="s">
        <v>122</v>
      </c>
    </row>
    <row r="63" spans="1:3" x14ac:dyDescent="0.15">
      <c r="A63">
        <f t="shared" ca="1" si="0"/>
        <v>1.5227553754510681E-2</v>
      </c>
      <c r="B63">
        <f t="shared" ca="1" si="1"/>
        <v>98</v>
      </c>
      <c r="C63" t="s">
        <v>89</v>
      </c>
    </row>
    <row r="64" spans="1:3" x14ac:dyDescent="0.15">
      <c r="A64">
        <f t="shared" ca="1" si="0"/>
        <v>0.60048151303788311</v>
      </c>
      <c r="B64">
        <f t="shared" ca="1" si="1"/>
        <v>44</v>
      </c>
      <c r="C64" t="s">
        <v>123</v>
      </c>
    </row>
    <row r="65" spans="1:3" x14ac:dyDescent="0.15">
      <c r="A65">
        <f t="shared" ca="1" si="0"/>
        <v>0.22696525903819686</v>
      </c>
      <c r="B65">
        <f t="shared" ca="1" si="1"/>
        <v>83</v>
      </c>
      <c r="C65" t="s">
        <v>50</v>
      </c>
    </row>
    <row r="66" spans="1:3" x14ac:dyDescent="0.15">
      <c r="A66">
        <f t="shared" ref="A66:A100" ca="1" si="2">RAND()</f>
        <v>0.67184647023512489</v>
      </c>
      <c r="B66">
        <f t="shared" ref="B66:B100" ca="1" si="3">RANK(A66,A$1:A$100,0)</f>
        <v>35</v>
      </c>
      <c r="C66" t="s">
        <v>92</v>
      </c>
    </row>
    <row r="67" spans="1:3" x14ac:dyDescent="0.15">
      <c r="A67">
        <f t="shared" ca="1" si="2"/>
        <v>0.92710930618990883</v>
      </c>
      <c r="B67">
        <f t="shared" ca="1" si="3"/>
        <v>7</v>
      </c>
      <c r="C67" t="s">
        <v>94</v>
      </c>
    </row>
    <row r="68" spans="1:3" x14ac:dyDescent="0.15">
      <c r="A68">
        <f t="shared" ca="1" si="2"/>
        <v>0.34469500788623841</v>
      </c>
      <c r="B68">
        <f t="shared" ca="1" si="3"/>
        <v>71</v>
      </c>
      <c r="C68" t="s">
        <v>116</v>
      </c>
    </row>
    <row r="69" spans="1:3" x14ac:dyDescent="0.15">
      <c r="A69">
        <f t="shared" ca="1" si="2"/>
        <v>0.332707169948256</v>
      </c>
      <c r="B69">
        <f t="shared" ca="1" si="3"/>
        <v>73</v>
      </c>
      <c r="C69" t="s">
        <v>120</v>
      </c>
    </row>
    <row r="70" spans="1:3" x14ac:dyDescent="0.15">
      <c r="A70">
        <f t="shared" ca="1" si="2"/>
        <v>0.16895539834735318</v>
      </c>
      <c r="B70">
        <f t="shared" ca="1" si="3"/>
        <v>88</v>
      </c>
      <c r="C70" t="s">
        <v>59</v>
      </c>
    </row>
    <row r="71" spans="1:3" x14ac:dyDescent="0.15">
      <c r="A71">
        <f t="shared" ca="1" si="2"/>
        <v>0.92075855811202412</v>
      </c>
      <c r="B71">
        <f t="shared" ca="1" si="3"/>
        <v>8</v>
      </c>
      <c r="C71" t="s">
        <v>95</v>
      </c>
    </row>
    <row r="72" spans="1:3" x14ac:dyDescent="0.15">
      <c r="A72">
        <f t="shared" ca="1" si="2"/>
        <v>0.61423376189707146</v>
      </c>
      <c r="B72">
        <f t="shared" ca="1" si="3"/>
        <v>42</v>
      </c>
      <c r="C72" t="s">
        <v>85</v>
      </c>
    </row>
    <row r="73" spans="1:3" x14ac:dyDescent="0.15">
      <c r="A73">
        <f t="shared" ca="1" si="2"/>
        <v>0.77418755299256958</v>
      </c>
      <c r="B73">
        <f t="shared" ca="1" si="3"/>
        <v>21</v>
      </c>
      <c r="C73" t="s">
        <v>108</v>
      </c>
    </row>
    <row r="74" spans="1:3" x14ac:dyDescent="0.15">
      <c r="A74">
        <f t="shared" ca="1" si="2"/>
        <v>0.51085108578397209</v>
      </c>
      <c r="B74">
        <f t="shared" ca="1" si="3"/>
        <v>52</v>
      </c>
      <c r="C74" t="s">
        <v>109</v>
      </c>
    </row>
    <row r="75" spans="1:3" x14ac:dyDescent="0.15">
      <c r="A75">
        <f t="shared" ca="1" si="2"/>
        <v>0.94520243166095297</v>
      </c>
      <c r="B75">
        <f t="shared" ca="1" si="3"/>
        <v>5</v>
      </c>
      <c r="C75" t="s">
        <v>125</v>
      </c>
    </row>
    <row r="76" spans="1:3" x14ac:dyDescent="0.15">
      <c r="A76">
        <f t="shared" ca="1" si="2"/>
        <v>0.87303149571483696</v>
      </c>
      <c r="B76">
        <f t="shared" ca="1" si="3"/>
        <v>9</v>
      </c>
      <c r="C76" t="s">
        <v>83</v>
      </c>
    </row>
    <row r="77" spans="1:3" x14ac:dyDescent="0.15">
      <c r="A77">
        <f t="shared" ca="1" si="2"/>
        <v>0.6740881972529984</v>
      </c>
      <c r="B77">
        <f t="shared" ca="1" si="3"/>
        <v>34</v>
      </c>
      <c r="C77" t="s">
        <v>65</v>
      </c>
    </row>
    <row r="78" spans="1:3" x14ac:dyDescent="0.15">
      <c r="A78">
        <f t="shared" ca="1" si="2"/>
        <v>0.8705967114866513</v>
      </c>
      <c r="B78">
        <f t="shared" ca="1" si="3"/>
        <v>10</v>
      </c>
      <c r="C78" t="s">
        <v>100</v>
      </c>
    </row>
    <row r="79" spans="1:3" x14ac:dyDescent="0.15">
      <c r="A79">
        <f t="shared" ca="1" si="2"/>
        <v>0.20526628931918389</v>
      </c>
      <c r="B79">
        <f t="shared" ca="1" si="3"/>
        <v>86</v>
      </c>
      <c r="C79" t="s">
        <v>115</v>
      </c>
    </row>
    <row r="80" spans="1:3" x14ac:dyDescent="0.15">
      <c r="A80">
        <f t="shared" ca="1" si="2"/>
        <v>0.27306987439397745</v>
      </c>
      <c r="B80">
        <f t="shared" ca="1" si="3"/>
        <v>81</v>
      </c>
      <c r="C80" t="s">
        <v>32</v>
      </c>
    </row>
    <row r="81" spans="1:3" x14ac:dyDescent="0.15">
      <c r="A81">
        <f t="shared" ca="1" si="2"/>
        <v>0.33884436834574683</v>
      </c>
      <c r="B81">
        <f t="shared" ca="1" si="3"/>
        <v>72</v>
      </c>
      <c r="C81" t="s">
        <v>71</v>
      </c>
    </row>
    <row r="82" spans="1:3" x14ac:dyDescent="0.15">
      <c r="A82">
        <f t="shared" ca="1" si="2"/>
        <v>0.63813963706718235</v>
      </c>
      <c r="B82">
        <f t="shared" ca="1" si="3"/>
        <v>39</v>
      </c>
      <c r="C82" t="s">
        <v>46</v>
      </c>
    </row>
    <row r="83" spans="1:3" x14ac:dyDescent="0.15">
      <c r="A83">
        <f t="shared" ca="1" si="2"/>
        <v>0.57495439432497453</v>
      </c>
      <c r="B83">
        <f t="shared" ca="1" si="3"/>
        <v>47</v>
      </c>
      <c r="C83" t="s">
        <v>80</v>
      </c>
    </row>
    <row r="84" spans="1:3" x14ac:dyDescent="0.15">
      <c r="A84">
        <f t="shared" ca="1" si="2"/>
        <v>0.31572642452815614</v>
      </c>
      <c r="B84">
        <f t="shared" ca="1" si="3"/>
        <v>76</v>
      </c>
      <c r="C84" t="s">
        <v>39</v>
      </c>
    </row>
    <row r="85" spans="1:3" x14ac:dyDescent="0.15">
      <c r="A85">
        <f t="shared" ca="1" si="2"/>
        <v>0.77561534133130139</v>
      </c>
      <c r="B85">
        <f t="shared" ca="1" si="3"/>
        <v>20</v>
      </c>
      <c r="C85" t="s">
        <v>111</v>
      </c>
    </row>
    <row r="86" spans="1:3" x14ac:dyDescent="0.15">
      <c r="A86">
        <f t="shared" ca="1" si="2"/>
        <v>0.38175854550665056</v>
      </c>
      <c r="B86">
        <f t="shared" ca="1" si="3"/>
        <v>66</v>
      </c>
      <c r="C86" t="s">
        <v>63</v>
      </c>
    </row>
    <row r="87" spans="1:3" x14ac:dyDescent="0.15">
      <c r="A87">
        <f t="shared" ca="1" si="2"/>
        <v>0.47094598141371025</v>
      </c>
      <c r="B87">
        <f t="shared" ca="1" si="3"/>
        <v>58</v>
      </c>
      <c r="C87" t="s">
        <v>110</v>
      </c>
    </row>
    <row r="88" spans="1:3" x14ac:dyDescent="0.15">
      <c r="A88">
        <f t="shared" ca="1" si="2"/>
        <v>0.59090271240262104</v>
      </c>
      <c r="B88">
        <f t="shared" ca="1" si="3"/>
        <v>45</v>
      </c>
      <c r="C88" t="s">
        <v>112</v>
      </c>
    </row>
    <row r="89" spans="1:3" x14ac:dyDescent="0.15">
      <c r="A89">
        <f t="shared" ca="1" si="2"/>
        <v>0.538444329308012</v>
      </c>
      <c r="B89">
        <f t="shared" ca="1" si="3"/>
        <v>50</v>
      </c>
      <c r="C89" t="s">
        <v>88</v>
      </c>
    </row>
    <row r="90" spans="1:3" x14ac:dyDescent="0.15">
      <c r="A90">
        <f t="shared" ca="1" si="2"/>
        <v>0.68024614332592825</v>
      </c>
      <c r="B90">
        <f t="shared" ca="1" si="3"/>
        <v>32</v>
      </c>
      <c r="C90" t="s">
        <v>58</v>
      </c>
    </row>
    <row r="91" spans="1:3" x14ac:dyDescent="0.15">
      <c r="A91">
        <f t="shared" ca="1" si="2"/>
        <v>0.86092073975387751</v>
      </c>
      <c r="B91">
        <f t="shared" ca="1" si="3"/>
        <v>11</v>
      </c>
      <c r="C91" t="s">
        <v>64</v>
      </c>
    </row>
    <row r="92" spans="1:3" x14ac:dyDescent="0.15">
      <c r="A92">
        <f t="shared" ca="1" si="2"/>
        <v>0.96862994483913478</v>
      </c>
      <c r="B92">
        <f t="shared" ca="1" si="3"/>
        <v>4</v>
      </c>
      <c r="C92" t="s">
        <v>93</v>
      </c>
    </row>
    <row r="93" spans="1:3" x14ac:dyDescent="0.15">
      <c r="A93">
        <f t="shared" ca="1" si="2"/>
        <v>0.84100959668503794</v>
      </c>
      <c r="B93">
        <f t="shared" ca="1" si="3"/>
        <v>15</v>
      </c>
      <c r="C93" t="s">
        <v>126</v>
      </c>
    </row>
    <row r="94" spans="1:3" x14ac:dyDescent="0.15">
      <c r="A94">
        <f t="shared" ca="1" si="2"/>
        <v>0.98600870180004285</v>
      </c>
      <c r="B94">
        <f t="shared" ca="1" si="3"/>
        <v>3</v>
      </c>
      <c r="C94" t="s">
        <v>119</v>
      </c>
    </row>
    <row r="95" spans="1:3" x14ac:dyDescent="0.15">
      <c r="A95">
        <f t="shared" ca="1" si="2"/>
        <v>0.50118842123527585</v>
      </c>
      <c r="B95">
        <f t="shared" ca="1" si="3"/>
        <v>53</v>
      </c>
      <c r="C95" t="s">
        <v>98</v>
      </c>
    </row>
    <row r="96" spans="1:3" x14ac:dyDescent="0.15">
      <c r="A96">
        <f t="shared" ca="1" si="2"/>
        <v>0.32073180187698624</v>
      </c>
      <c r="B96">
        <f t="shared" ca="1" si="3"/>
        <v>75</v>
      </c>
      <c r="C96" t="s">
        <v>52</v>
      </c>
    </row>
    <row r="97" spans="1:3" x14ac:dyDescent="0.15">
      <c r="A97">
        <f t="shared" ca="1" si="2"/>
        <v>0.1328044236198066</v>
      </c>
      <c r="B97">
        <f t="shared" ca="1" si="3"/>
        <v>91</v>
      </c>
      <c r="C97" t="s">
        <v>124</v>
      </c>
    </row>
    <row r="98" spans="1:3" x14ac:dyDescent="0.15">
      <c r="A98">
        <f t="shared" ca="1" si="2"/>
        <v>0.12055626351220095</v>
      </c>
      <c r="B98">
        <f t="shared" ca="1" si="3"/>
        <v>92</v>
      </c>
      <c r="C98" t="s">
        <v>97</v>
      </c>
    </row>
    <row r="99" spans="1:3" x14ac:dyDescent="0.15">
      <c r="A99">
        <f t="shared" ca="1" si="2"/>
        <v>0.68959032994283342</v>
      </c>
      <c r="B99">
        <f t="shared" ca="1" si="3"/>
        <v>30</v>
      </c>
      <c r="C99" t="s">
        <v>35</v>
      </c>
    </row>
    <row r="100" spans="1:3" x14ac:dyDescent="0.15">
      <c r="A100">
        <f t="shared" ca="1" si="2"/>
        <v>0.85328771265224923</v>
      </c>
      <c r="B100">
        <f t="shared" ca="1" si="3"/>
        <v>13</v>
      </c>
      <c r="C100" t="s">
        <v>41</v>
      </c>
    </row>
  </sheetData>
  <sortState xmlns:xlrd2="http://schemas.microsoft.com/office/spreadsheetml/2017/richdata2" ref="C1:C100">
    <sortCondition ref="C1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opLeftCell="F1" workbookViewId="0">
      <selection activeCell="G17" sqref="G17"/>
    </sheetView>
  </sheetViews>
  <sheetFormatPr defaultRowHeight="13.5" x14ac:dyDescent="0.15"/>
  <cols>
    <col min="2" max="2" width="3.5" bestFit="1" customWidth="1"/>
    <col min="3" max="3" width="33.75" style="1" bestFit="1" customWidth="1"/>
    <col min="4" max="4" width="29.125" style="1" bestFit="1" customWidth="1"/>
    <col min="5" max="5" width="26.625" style="1" bestFit="1" customWidth="1"/>
    <col min="6" max="6" width="15.375" style="1" bestFit="1" customWidth="1"/>
    <col min="7" max="7" width="40" style="1" bestFit="1" customWidth="1"/>
    <col min="8" max="8" width="9" style="1"/>
    <col min="9" max="10" width="39.5" style="1" bestFit="1" customWidth="1"/>
  </cols>
  <sheetData>
    <row r="1" spans="1:10" x14ac:dyDescent="0.15">
      <c r="A1" t="s">
        <v>6</v>
      </c>
      <c r="C1" s="1" t="s">
        <v>170</v>
      </c>
      <c r="D1" s="1" t="s">
        <v>171</v>
      </c>
      <c r="G1" s="1" t="s">
        <v>132</v>
      </c>
      <c r="H1" s="1" t="s">
        <v>133</v>
      </c>
      <c r="I1" s="1" t="s">
        <v>134</v>
      </c>
      <c r="J1" s="1" t="s">
        <v>135</v>
      </c>
    </row>
    <row r="2" spans="1:10" ht="30" customHeight="1" x14ac:dyDescent="0.15">
      <c r="A2">
        <f ca="1">RAND()</f>
        <v>0.534450721013075</v>
      </c>
      <c r="B2">
        <f ca="1">RANK(A2,A$2:A$30,1)</f>
        <v>15</v>
      </c>
      <c r="C2" s="1" t="str">
        <f ca="1">G2&amp;H2</f>
        <v>しゅんくんが　りんごを　たべました。</v>
      </c>
      <c r="D2" s="1" t="str">
        <f ca="1">IF(MOD(INT(RAND()*10),2)=0,I2,J2)</f>
        <v>だれが　りんごを　たべましたか。</v>
      </c>
      <c r="G2" s="1" t="str">
        <f ca="1">VLOOKUP(2,namelist,2,0)&amp;"が　りんごを　たべました。"</f>
        <v>しゅんくんが　りんごを　たべました。</v>
      </c>
      <c r="I2" s="1" t="s">
        <v>0</v>
      </c>
      <c r="J2" s="1" t="s">
        <v>0</v>
      </c>
    </row>
    <row r="3" spans="1:10" ht="30" customHeight="1" x14ac:dyDescent="0.15">
      <c r="A3">
        <f t="shared" ref="A3:A30" ca="1" si="0">RAND()</f>
        <v>0.28080512256583245</v>
      </c>
      <c r="B3">
        <f t="shared" ref="B3:B30" ca="1" si="1">RANK(A3,A$2:A$30,1)</f>
        <v>9</v>
      </c>
      <c r="C3" s="1" t="str">
        <f t="shared" ref="C3:C30" ca="1" si="2">G3&amp;H3</f>
        <v>がっこうに　りのさんが　いきました。</v>
      </c>
      <c r="D3" s="1" t="str">
        <f t="shared" ref="D3:D30" ca="1" si="3">IF(MOD(INT(RAND()*10),2)=0,I3,J3)</f>
        <v>だれが　がっこうに　いきましたか。</v>
      </c>
      <c r="G3" s="1" t="str">
        <f ca="1">"がっこうに　"&amp;VLOOKUP(3,namelist,2,0)&amp;"が　いきました。"</f>
        <v>がっこうに　りのさんが　いきました。</v>
      </c>
      <c r="I3" s="1" t="s">
        <v>1</v>
      </c>
      <c r="J3" s="1" t="s">
        <v>1</v>
      </c>
    </row>
    <row r="4" spans="1:10" ht="30" customHeight="1" x14ac:dyDescent="0.15">
      <c r="A4">
        <f t="shared" ca="1" si="0"/>
        <v>0.6550041199017741</v>
      </c>
      <c r="B4">
        <f t="shared" ca="1" si="1"/>
        <v>21</v>
      </c>
      <c r="C4" s="1" t="str">
        <f t="shared" ca="1" si="2"/>
        <v>りこさんが　あそびに　きました。</v>
      </c>
      <c r="D4" s="1" t="str">
        <f t="shared" ca="1" si="3"/>
        <v>だれが　あそびに　きましたか。</v>
      </c>
      <c r="G4" s="1" t="str">
        <f ca="1">VLOOKUP(4,namelist,2,0)&amp;"が　あそびに　きました。"</f>
        <v>りこさんが　あそびに　きました。</v>
      </c>
      <c r="I4" s="1" t="s">
        <v>2</v>
      </c>
      <c r="J4" s="1" t="s">
        <v>408</v>
      </c>
    </row>
    <row r="5" spans="1:10" ht="30" customHeight="1" x14ac:dyDescent="0.15">
      <c r="A5">
        <f t="shared" ca="1" si="0"/>
        <v>0.57188550869928212</v>
      </c>
      <c r="B5">
        <f t="shared" ca="1" si="1"/>
        <v>17</v>
      </c>
      <c r="C5" s="1" t="str">
        <f t="shared" ca="1" si="2"/>
        <v>ゆいかさんが　みずを　のみました。</v>
      </c>
      <c r="D5" s="1" t="str">
        <f t="shared" ca="1" si="3"/>
        <v>みずを　のんだは、だれですか。</v>
      </c>
      <c r="G5" s="1" t="str">
        <f ca="1">VLOOKUP(5,namelist,2,0)&amp;"が　みずを　のみました。"</f>
        <v>ゆいかさんが　みずを　のみました。</v>
      </c>
      <c r="I5" s="1" t="s">
        <v>3</v>
      </c>
      <c r="J5" s="1" t="s">
        <v>409</v>
      </c>
    </row>
    <row r="6" spans="1:10" ht="30" customHeight="1" x14ac:dyDescent="0.15">
      <c r="A6">
        <f t="shared" ca="1" si="0"/>
        <v>1.9503752242811978E-2</v>
      </c>
      <c r="B6">
        <f t="shared" ca="1" si="1"/>
        <v>2</v>
      </c>
      <c r="C6" s="1" t="str">
        <f t="shared" ca="1" si="2"/>
        <v>さらさんが　ぼーるを　なげました。</v>
      </c>
      <c r="D6" s="1" t="str">
        <f t="shared" ca="1" si="3"/>
        <v>だれが　ぼーるを　なげましたか。</v>
      </c>
      <c r="G6" s="1" t="str">
        <f ca="1">VLOOKUP(6,namelist,2,0)&amp;"が　ぼーるを　なげました。"</f>
        <v>さらさんが　ぼーるを　なげました。</v>
      </c>
      <c r="I6" s="1" t="s">
        <v>7</v>
      </c>
      <c r="J6" s="1" t="s">
        <v>410</v>
      </c>
    </row>
    <row r="7" spans="1:10" ht="30" customHeight="1" x14ac:dyDescent="0.15">
      <c r="A7">
        <f t="shared" ca="1" si="0"/>
        <v>0.68958195073012796</v>
      </c>
      <c r="B7">
        <f t="shared" ca="1" si="1"/>
        <v>23</v>
      </c>
      <c r="C7" s="1" t="str">
        <f t="shared" ca="1" si="2"/>
        <v>みおさんが　そとに　あそびに　いきました。</v>
      </c>
      <c r="D7" s="1" t="str">
        <f t="shared" ca="1" si="3"/>
        <v>そとに　あそびに　いったのは、だれですか。</v>
      </c>
      <c r="G7" s="1" t="str">
        <f ca="1">VLOOKUP(7,namelist,2,0)&amp;"が　そとに　あそびに　いきました。"</f>
        <v>みおさんが　そとに　あそびに　いきました。</v>
      </c>
      <c r="I7" s="1" t="s">
        <v>8</v>
      </c>
      <c r="J7" s="1" t="s">
        <v>411</v>
      </c>
    </row>
    <row r="8" spans="1:10" ht="30" customHeight="1" x14ac:dyDescent="0.15">
      <c r="A8">
        <f t="shared" ca="1" si="0"/>
        <v>0.61360474306394663</v>
      </c>
      <c r="B8">
        <f t="shared" ca="1" si="1"/>
        <v>19</v>
      </c>
      <c r="C8" s="1" t="str">
        <f t="shared" ca="1" si="2"/>
        <v>みゆさんが　ぼーるを　けりました。</v>
      </c>
      <c r="D8" s="1" t="str">
        <f t="shared" ca="1" si="3"/>
        <v>ぼーるをけったのは、だれですか。</v>
      </c>
      <c r="G8" s="1" t="str">
        <f ca="1">VLOOKUP(8,namelist,2,0)&amp;"が　ぼーるを　けりました。"</f>
        <v>みゆさんが　ぼーるを　けりました。</v>
      </c>
      <c r="I8" s="1" t="s">
        <v>9</v>
      </c>
      <c r="J8" s="1" t="s">
        <v>412</v>
      </c>
    </row>
    <row r="9" spans="1:10" ht="30" customHeight="1" x14ac:dyDescent="0.15">
      <c r="A9">
        <f t="shared" ca="1" si="0"/>
        <v>0.29678875263511451</v>
      </c>
      <c r="B9">
        <f t="shared" ca="1" si="1"/>
        <v>10</v>
      </c>
      <c r="C9" s="1" t="str">
        <f t="shared" ca="1" si="2"/>
        <v>ゆいさんが　かいものに　いきました。</v>
      </c>
      <c r="D9" s="1" t="str">
        <f t="shared" ca="1" si="3"/>
        <v>かいものに　いったのは、だれですか。</v>
      </c>
      <c r="G9" s="1" t="str">
        <f ca="1">VLOOKUP(9,namelist,2,0)&amp;"が　かいものに　いきました。"</f>
        <v>ゆいさんが　かいものに　いきました。</v>
      </c>
      <c r="I9" s="1" t="s">
        <v>10</v>
      </c>
      <c r="J9" s="1" t="s">
        <v>413</v>
      </c>
    </row>
    <row r="10" spans="1:10" ht="30" customHeight="1" x14ac:dyDescent="0.15">
      <c r="A10">
        <f t="shared" ca="1" si="0"/>
        <v>0.27269169867507526</v>
      </c>
      <c r="B10">
        <f t="shared" ca="1" si="1"/>
        <v>8</v>
      </c>
      <c r="C10" s="1" t="str">
        <f t="shared" ca="1" si="2"/>
        <v>うんどうじょうで　ゆいなさんが　あそんでいます。</v>
      </c>
      <c r="D10" s="1" t="str">
        <f t="shared" ca="1" si="3"/>
        <v>うんどうじょうで　あそんでいるのは、だれですか。</v>
      </c>
      <c r="G10" s="1" t="str">
        <f ca="1">"うんどうじょうで　"&amp;VLOOKUP(10,namelist,2,0)&amp;"が　あそんでいます。"</f>
        <v>うんどうじょうで　ゆいなさんが　あそんでいます。</v>
      </c>
      <c r="I10" s="1" t="s">
        <v>11</v>
      </c>
      <c r="J10" s="1" t="s">
        <v>414</v>
      </c>
    </row>
    <row r="11" spans="1:10" ht="30" customHeight="1" x14ac:dyDescent="0.15">
      <c r="A11">
        <f t="shared" ca="1" si="0"/>
        <v>7.5786728647683654E-2</v>
      </c>
      <c r="B11">
        <f t="shared" ca="1" si="1"/>
        <v>3</v>
      </c>
      <c r="C11" s="1" t="str">
        <f t="shared" ca="1" si="2"/>
        <v>りくとくんが　うたを　うたいました。</v>
      </c>
      <c r="D11" s="1" t="str">
        <f t="shared" ca="1" si="3"/>
        <v>うたを　うたったのは、だれですか。</v>
      </c>
      <c r="G11" s="1" t="str">
        <f ca="1">VLOOKUP(11,namelist,2,0)&amp;"が　うたを　うたいました。"</f>
        <v>りくとくんが　うたを　うたいました。</v>
      </c>
      <c r="I11" s="1" t="s">
        <v>12</v>
      </c>
      <c r="J11" s="1" t="s">
        <v>415</v>
      </c>
    </row>
    <row r="12" spans="1:10" ht="30" customHeight="1" x14ac:dyDescent="0.15">
      <c r="A12">
        <f t="shared" ca="1" si="0"/>
        <v>0.78635387078775998</v>
      </c>
      <c r="B12">
        <f t="shared" ca="1" si="1"/>
        <v>25</v>
      </c>
      <c r="C12" s="1" t="str">
        <f t="shared" ca="1" si="2"/>
        <v>ひかりさんが　ほんを　よみました。</v>
      </c>
      <c r="D12" s="1" t="str">
        <f t="shared" ca="1" si="3"/>
        <v>ほんを　よんだのは、だれですか。</v>
      </c>
      <c r="G12" s="1" t="str">
        <f ca="1">VLOOKUP(12,namelist,2,0)&amp;"が　ほんを　よみました。"</f>
        <v>ひかりさんが　ほんを　よみました。</v>
      </c>
      <c r="I12" s="1" t="s">
        <v>13</v>
      </c>
      <c r="J12" s="1" t="s">
        <v>416</v>
      </c>
    </row>
    <row r="13" spans="1:10" ht="30" customHeight="1" x14ac:dyDescent="0.15">
      <c r="A13">
        <f t="shared" ca="1" si="0"/>
        <v>0.29873161373072554</v>
      </c>
      <c r="B13">
        <f t="shared" ca="1" si="1"/>
        <v>11</v>
      </c>
      <c r="C13" s="1" t="str">
        <f t="shared" ca="1" si="2"/>
        <v>れんくんが　かおを　あらいました。</v>
      </c>
      <c r="D13" s="1" t="str">
        <f t="shared" ca="1" si="3"/>
        <v>かおを　あらったのは、だれですか。</v>
      </c>
      <c r="G13" s="1" t="str">
        <f ca="1">VLOOKUP(13,namelist,2,0)&amp;"が　かおを　あらいました。"</f>
        <v>れんくんが　かおを　あらいました。</v>
      </c>
      <c r="I13" s="1" t="s">
        <v>14</v>
      </c>
      <c r="J13" s="1" t="s">
        <v>417</v>
      </c>
    </row>
    <row r="14" spans="1:10" ht="30" customHeight="1" x14ac:dyDescent="0.15">
      <c r="A14">
        <f t="shared" ca="1" si="0"/>
        <v>0.76486337133074001</v>
      </c>
      <c r="B14">
        <f t="shared" ca="1" si="1"/>
        <v>24</v>
      </c>
      <c r="C14" s="1" t="str">
        <f t="shared" ca="1" si="2"/>
        <v>さくらさんが　たねを　まきました。</v>
      </c>
      <c r="D14" s="1" t="str">
        <f t="shared" ca="1" si="3"/>
        <v>だれが　たねを　まきましたか。</v>
      </c>
      <c r="G14" s="1" t="str">
        <f ca="1">VLOOKUP(14,namelist,2,0)&amp;"が　たねを　まきました。"</f>
        <v>さくらさんが　たねを　まきました。</v>
      </c>
      <c r="I14" s="1" t="s">
        <v>15</v>
      </c>
      <c r="J14" s="1" t="s">
        <v>418</v>
      </c>
    </row>
    <row r="15" spans="1:10" ht="30" customHeight="1" x14ac:dyDescent="0.15">
      <c r="A15">
        <f t="shared" ca="1" si="0"/>
        <v>0.5468839878713837</v>
      </c>
      <c r="B15">
        <f t="shared" ca="1" si="1"/>
        <v>16</v>
      </c>
      <c r="C15" s="1" t="str">
        <f t="shared" ca="1" si="2"/>
        <v>りなさんが　おもちを　つきました。</v>
      </c>
      <c r="D15" s="1" t="str">
        <f t="shared" ca="1" si="3"/>
        <v>おもちを　ついたのは、だれですか。</v>
      </c>
      <c r="G15" s="1" t="str">
        <f ca="1">VLOOKUP(15,namelist,2,0)&amp;"が　おもちを　つきました。"</f>
        <v>りなさんが　おもちを　つきました。</v>
      </c>
      <c r="I15" s="1" t="s">
        <v>16</v>
      </c>
      <c r="J15" s="1" t="s">
        <v>419</v>
      </c>
    </row>
    <row r="16" spans="1:10" ht="30" customHeight="1" x14ac:dyDescent="0.15">
      <c r="A16">
        <f t="shared" ca="1" si="0"/>
        <v>0.99432151308773864</v>
      </c>
      <c r="B16">
        <f t="shared" ca="1" si="1"/>
        <v>29</v>
      </c>
      <c r="C16" s="1" t="str">
        <f t="shared" ca="1" si="2"/>
        <v>たいがくんが　はなしを　しました。</v>
      </c>
      <c r="D16" s="1" t="str">
        <f t="shared" ca="1" si="3"/>
        <v>だれが　はなしを　しましたか。</v>
      </c>
      <c r="G16" s="1" t="str">
        <f ca="1">VLOOKUP(16,namelist,2,0)&amp;"が　はなしを　しました。"</f>
        <v>たいがくんが　はなしを　しました。</v>
      </c>
      <c r="I16" s="1" t="s">
        <v>17</v>
      </c>
      <c r="J16" s="1" t="s">
        <v>420</v>
      </c>
    </row>
    <row r="17" spans="1:10" ht="30" customHeight="1" x14ac:dyDescent="0.15">
      <c r="A17">
        <f t="shared" ca="1" si="0"/>
        <v>0.14432887978190811</v>
      </c>
      <c r="B17">
        <f t="shared" ca="1" si="1"/>
        <v>4</v>
      </c>
      <c r="C17" s="1" t="str">
        <f t="shared" ca="1" si="2"/>
        <v>あおとくんが　テレビを　みています。</v>
      </c>
      <c r="D17" s="1" t="str">
        <f t="shared" ca="1" si="3"/>
        <v>だれが　テレビを　みていますか。</v>
      </c>
      <c r="G17" s="1" t="str">
        <f ca="1">VLOOKUP(17,namelist,2,0)&amp;"が　テレビを　みています。"</f>
        <v>あおとくんが　テレビを　みています。</v>
      </c>
      <c r="I17" s="1" t="s">
        <v>18</v>
      </c>
      <c r="J17" s="1" t="s">
        <v>421</v>
      </c>
    </row>
    <row r="18" spans="1:10" ht="30" customHeight="1" x14ac:dyDescent="0.15">
      <c r="A18">
        <f t="shared" ca="1" si="0"/>
        <v>0.90467066447613886</v>
      </c>
      <c r="B18">
        <f t="shared" ca="1" si="1"/>
        <v>27</v>
      </c>
      <c r="C18" s="1" t="str">
        <f t="shared" ca="1" si="2"/>
        <v>はやとくんが　ごはんを　たべました。</v>
      </c>
      <c r="D18" s="1" t="str">
        <f t="shared" ca="1" si="3"/>
        <v>ごはんを　たべたのは、だれですか。</v>
      </c>
      <c r="G18" s="1" t="str">
        <f ca="1">VLOOKUP(18,namelist,2,0)&amp;"が　ごはんを　たべました。"</f>
        <v>はやとくんが　ごはんを　たべました。</v>
      </c>
      <c r="I18" s="1" t="s">
        <v>19</v>
      </c>
      <c r="J18" s="1" t="s">
        <v>422</v>
      </c>
    </row>
    <row r="19" spans="1:10" ht="30" customHeight="1" x14ac:dyDescent="0.15">
      <c r="A19">
        <f t="shared" ca="1" si="0"/>
        <v>0.18323016820875337</v>
      </c>
      <c r="B19">
        <f t="shared" ca="1" si="1"/>
        <v>6</v>
      </c>
      <c r="C19" s="1" t="str">
        <f t="shared" ca="1" si="2"/>
        <v>さきさんが　べんきょうを　しています。</v>
      </c>
      <c r="D19" s="1" t="str">
        <f t="shared" ca="1" si="3"/>
        <v>だれが　べんきょうを　していますか。</v>
      </c>
      <c r="G19" s="1" t="str">
        <f ca="1">VLOOKUP(19,namelist,2,0)&amp;"が　べんきょうを　しています。"</f>
        <v>さきさんが　べんきょうを　しています。</v>
      </c>
      <c r="I19" s="1" t="s">
        <v>20</v>
      </c>
      <c r="J19" s="1" t="s">
        <v>423</v>
      </c>
    </row>
    <row r="20" spans="1:10" ht="30" customHeight="1" x14ac:dyDescent="0.15">
      <c r="A20">
        <f t="shared" ca="1" si="0"/>
        <v>0.9723558693982528</v>
      </c>
      <c r="B20">
        <f t="shared" ca="1" si="1"/>
        <v>28</v>
      </c>
      <c r="C20" s="1" t="str">
        <f t="shared" ca="1" si="2"/>
        <v>ゆうなさんが　てつぼうを　しました。</v>
      </c>
      <c r="D20" s="1" t="str">
        <f t="shared" ca="1" si="3"/>
        <v>だれが　てつぼうを　しましたか。</v>
      </c>
      <c r="G20" s="1" t="str">
        <f ca="1">VLOOKUP(20,namelist,2,0)&amp;"が　てつぼうを　しました。"</f>
        <v>ゆうなさんが　てつぼうを　しました。</v>
      </c>
      <c r="I20" s="1" t="s">
        <v>21</v>
      </c>
      <c r="J20" s="1" t="s">
        <v>424</v>
      </c>
    </row>
    <row r="21" spans="1:10" ht="30" customHeight="1" x14ac:dyDescent="0.15">
      <c r="A21">
        <f t="shared" ca="1" si="0"/>
        <v>0.30320046876123141</v>
      </c>
      <c r="B21">
        <f t="shared" ca="1" si="1"/>
        <v>12</v>
      </c>
      <c r="C21" s="1" t="str">
        <f t="shared" ca="1" si="2"/>
        <v>ももかさんが　えを　かきました。</v>
      </c>
      <c r="D21" s="1" t="str">
        <f t="shared" ca="1" si="3"/>
        <v>えを　かいたのは、だれですか。</v>
      </c>
      <c r="G21" s="1" t="str">
        <f ca="1">VLOOKUP(21,namelist,2,0)&amp;"が　えを　かきました。"</f>
        <v>ももかさんが　えを　かきました。</v>
      </c>
      <c r="I21" s="1" t="s">
        <v>22</v>
      </c>
      <c r="J21" s="1" t="s">
        <v>425</v>
      </c>
    </row>
    <row r="22" spans="1:10" ht="30" customHeight="1" x14ac:dyDescent="0.15">
      <c r="A22">
        <f t="shared" ca="1" si="0"/>
        <v>0.4811845772335327</v>
      </c>
      <c r="B22">
        <f t="shared" ca="1" si="1"/>
        <v>14</v>
      </c>
      <c r="C22" s="1" t="str">
        <f t="shared" ca="1" si="2"/>
        <v>あらたくんが　じてんしゃで　でかけました。</v>
      </c>
      <c r="D22" s="1" t="str">
        <f t="shared" ca="1" si="3"/>
        <v>じてんしゃで　でかけたのは、だれですか。</v>
      </c>
      <c r="G22" s="1" t="str">
        <f ca="1">VLOOKUP(22,namelist,2,0)&amp;"が　じてんしゃで　でかけました。"</f>
        <v>あらたくんが　じてんしゃで　でかけました。</v>
      </c>
      <c r="I22" s="1" t="s">
        <v>23</v>
      </c>
      <c r="J22" s="1" t="s">
        <v>426</v>
      </c>
    </row>
    <row r="23" spans="1:10" ht="30" customHeight="1" x14ac:dyDescent="0.15">
      <c r="A23">
        <f t="shared" ca="1" si="0"/>
        <v>0.36299994353673493</v>
      </c>
      <c r="B23">
        <f t="shared" ca="1" si="1"/>
        <v>13</v>
      </c>
      <c r="C23" s="1" t="str">
        <f t="shared" ca="1" si="2"/>
        <v>ことはさんが　じの　れんしゅうを　しました。</v>
      </c>
      <c r="D23" s="1" t="str">
        <f t="shared" ca="1" si="3"/>
        <v>だれが　じのれんしゅうを　しましたか。</v>
      </c>
      <c r="G23" s="1" t="str">
        <f ca="1">VLOOKUP(23,namelist,2,0)&amp;"が　じの　れんしゅうを　しました。"</f>
        <v>ことはさんが　じの　れんしゅうを　しました。</v>
      </c>
      <c r="I23" s="1" t="s">
        <v>24</v>
      </c>
      <c r="J23" s="1" t="s">
        <v>427</v>
      </c>
    </row>
    <row r="24" spans="1:10" ht="30" customHeight="1" x14ac:dyDescent="0.15">
      <c r="A24">
        <f t="shared" ca="1" si="0"/>
        <v>0.59461754461670391</v>
      </c>
      <c r="B24">
        <f t="shared" ca="1" si="1"/>
        <v>18</v>
      </c>
      <c r="C24" s="1" t="str">
        <f t="shared" ca="1" si="2"/>
        <v>あかりさんが　かさを　さしました。</v>
      </c>
      <c r="D24" s="1" t="str">
        <f t="shared" ca="1" si="3"/>
        <v>かさを　さしているのは、だれですか。</v>
      </c>
      <c r="G24" s="1" t="str">
        <f ca="1">VLOOKUP(24,namelist,2,0)&amp;"が　かさを　さしました。"</f>
        <v>あかりさんが　かさを　さしました。</v>
      </c>
      <c r="I24" s="1" t="s">
        <v>26</v>
      </c>
      <c r="J24" s="1" t="s">
        <v>428</v>
      </c>
    </row>
    <row r="25" spans="1:10" ht="30" customHeight="1" x14ac:dyDescent="0.15">
      <c r="A25">
        <f t="shared" ca="1" si="0"/>
        <v>0.17374424175556513</v>
      </c>
      <c r="B25">
        <f t="shared" ca="1" si="1"/>
        <v>5</v>
      </c>
      <c r="C25" s="1" t="str">
        <f t="shared" ca="1" si="2"/>
        <v>つむぎさんが　とんぼを　つかまえました。</v>
      </c>
      <c r="D25" s="1" t="str">
        <f t="shared" ca="1" si="3"/>
        <v>だれが　とんぼを　つかまえましたか。</v>
      </c>
      <c r="G25" s="1" t="str">
        <f ca="1">VLOOKUP(25,namelist,2,0)&amp;"が　とんぼを　つかまえました。"</f>
        <v>つむぎさんが　とんぼを　つかまえました。</v>
      </c>
      <c r="I25" s="1" t="s">
        <v>27</v>
      </c>
      <c r="J25" s="1" t="s">
        <v>429</v>
      </c>
    </row>
    <row r="26" spans="1:10" ht="30" customHeight="1" x14ac:dyDescent="0.15">
      <c r="A26">
        <f t="shared" ca="1" si="0"/>
        <v>0.86255906073955813</v>
      </c>
      <c r="B26">
        <f t="shared" ca="1" si="1"/>
        <v>26</v>
      </c>
      <c r="C26" s="1" t="str">
        <f t="shared" ca="1" si="2"/>
        <v>けいたくんが　きに　のぼりました。</v>
      </c>
      <c r="D26" s="1" t="str">
        <f t="shared" ca="1" si="3"/>
        <v>だれが　きに　のぼりましたか。</v>
      </c>
      <c r="G26" s="1" t="str">
        <f ca="1">VLOOKUP(26,namelist,2,0)&amp;"が　きに　のぼりました。"</f>
        <v>けいたくんが　きに　のぼりました。</v>
      </c>
      <c r="I26" s="1" t="s">
        <v>25</v>
      </c>
      <c r="J26" s="1" t="s">
        <v>430</v>
      </c>
    </row>
    <row r="27" spans="1:10" ht="30" customHeight="1" x14ac:dyDescent="0.15">
      <c r="A27">
        <f t="shared" ca="1" si="0"/>
        <v>0.66788711537779066</v>
      </c>
      <c r="B27">
        <f t="shared" ca="1" si="1"/>
        <v>22</v>
      </c>
      <c r="C27" s="1" t="str">
        <f t="shared" ca="1" si="2"/>
        <v>そうまくんが　おさらを　あらいました。</v>
      </c>
      <c r="D27" s="1" t="str">
        <f t="shared" ca="1" si="3"/>
        <v>だれが　おさらを　あらいましたか。</v>
      </c>
      <c r="G27" s="1" t="str">
        <f ca="1">VLOOKUP(27,namelist,2,0)&amp;"が　おさらを　あらいました。"</f>
        <v>そうまくんが　おさらを　あらいました。</v>
      </c>
      <c r="I27" s="1" t="s">
        <v>28</v>
      </c>
      <c r="J27" s="1" t="s">
        <v>431</v>
      </c>
    </row>
    <row r="28" spans="1:10" ht="30" customHeight="1" x14ac:dyDescent="0.15">
      <c r="A28">
        <f t="shared" ca="1" si="0"/>
        <v>2.7770064143725071E-3</v>
      </c>
      <c r="B28">
        <f t="shared" ca="1" si="1"/>
        <v>1</v>
      </c>
      <c r="C28" s="1" t="str">
        <f t="shared" ca="1" si="2"/>
        <v>こはるさんが　あなを　ほりました。</v>
      </c>
      <c r="D28" s="1" t="str">
        <f t="shared" ca="1" si="3"/>
        <v>だれが　あなを　ほりましたか。</v>
      </c>
      <c r="G28" s="1" t="str">
        <f ca="1">VLOOKUP(28,namelist,2,0)&amp;"が　あなを　ほりました。"</f>
        <v>こはるさんが　あなを　ほりました。</v>
      </c>
      <c r="I28" s="1" t="s">
        <v>29</v>
      </c>
      <c r="J28" s="1" t="s">
        <v>432</v>
      </c>
    </row>
    <row r="29" spans="1:10" ht="30" customHeight="1" x14ac:dyDescent="0.15">
      <c r="A29">
        <f t="shared" ca="1" si="0"/>
        <v>0.62428317770900899</v>
      </c>
      <c r="B29">
        <f t="shared" ca="1" si="1"/>
        <v>20</v>
      </c>
      <c r="C29" s="1" t="str">
        <f t="shared" ca="1" si="2"/>
        <v>ひなたくんが　あるいて　います。</v>
      </c>
      <c r="D29" s="1" t="str">
        <f t="shared" ca="1" si="3"/>
        <v>あるいているのは、だれですか。</v>
      </c>
      <c r="G29" s="1" t="str">
        <f ca="1">VLOOKUP(29,namelist,2,0)&amp;"が　あるいて　います。"</f>
        <v>ひなたくんが　あるいて　います。</v>
      </c>
      <c r="I29" s="1" t="s">
        <v>30</v>
      </c>
      <c r="J29" s="1" t="s">
        <v>433</v>
      </c>
    </row>
    <row r="30" spans="1:10" ht="30" customHeight="1" x14ac:dyDescent="0.15">
      <c r="A30">
        <f t="shared" ca="1" si="0"/>
        <v>0.23145299522287854</v>
      </c>
      <c r="B30">
        <f t="shared" ca="1" si="1"/>
        <v>7</v>
      </c>
      <c r="C30" s="1" t="str">
        <f t="shared" ca="1" si="2"/>
        <v>れいさんが　つみきで　あそんでいます。</v>
      </c>
      <c r="D30" s="1" t="str">
        <f t="shared" ca="1" si="3"/>
        <v>つみきで　あそんでいるのは、だれですか。</v>
      </c>
      <c r="G30" s="1" t="str">
        <f ca="1">VLOOKUP(30,namelist,2,0)&amp;"が　つみきで　あそんでいます。"</f>
        <v>れいさんが　つみきで　あそんでいます。</v>
      </c>
      <c r="I30" s="1" t="s">
        <v>31</v>
      </c>
      <c r="J30" s="1" t="s">
        <v>434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topLeftCell="G11" workbookViewId="0">
      <selection activeCell="I31" sqref="I31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28.625" bestFit="1" customWidth="1"/>
    <col min="9" max="10" width="39.5" bestFit="1" customWidth="1"/>
  </cols>
  <sheetData>
    <row r="1" spans="1:10" x14ac:dyDescent="0.15">
      <c r="A1" t="s">
        <v>172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0.89136720979749451</v>
      </c>
      <c r="B2" s="1">
        <f ca="1">RANK(A2,A$2:A$30,1)</f>
        <v>27</v>
      </c>
      <c r="C2" s="1" t="str">
        <f ca="1">G2&amp;H2</f>
        <v>しゅんくんが　りんごを　もらいました。てを　あらってから　それを　たべました。</v>
      </c>
      <c r="D2" s="1" t="str">
        <f ca="1">IF(MOD(INT(RAND()*10),2)=0,I2,J2)</f>
        <v>りんごを　たべたのは、だれですか。</v>
      </c>
      <c r="G2" s="1" t="str">
        <f ca="1">VLOOKUP(2,namelist,2,0)&amp;"が　りんごを　もらいました。"</f>
        <v>しゅんくんが　りんごを　もらいました。</v>
      </c>
      <c r="H2" s="1" t="s">
        <v>386</v>
      </c>
      <c r="I2" s="1" t="s">
        <v>448</v>
      </c>
      <c r="J2" s="1" t="s">
        <v>154</v>
      </c>
    </row>
    <row r="3" spans="1:10" s="1" customFormat="1" ht="30" customHeight="1" x14ac:dyDescent="0.15">
      <c r="A3" s="1">
        <f t="shared" ref="A3:A30" ca="1" si="0">RAND()</f>
        <v>0.65340430177109288</v>
      </c>
      <c r="B3" s="1">
        <f t="shared" ref="B3:B30" ca="1" si="1">RANK(A3,A$2:A$30,1)</f>
        <v>19</v>
      </c>
      <c r="C3" s="1" t="str">
        <f t="shared" ref="C3:C30" ca="1" si="2">G3&amp;H3</f>
        <v>がっこうに　りのさんが　いきました。がっこうで　こくごの　ほんを　よみました。</v>
      </c>
      <c r="D3" s="1" t="str">
        <f t="shared" ref="D3:D30" ca="1" si="3">IF(MOD(INT(RAND()*10),2)=0,I3,J3)</f>
        <v>だれが　がっこうに　いきましたか。</v>
      </c>
      <c r="G3" s="1" t="str">
        <f ca="1">"がっこうに　"&amp;VLOOKUP(3,namelist,2,0)&amp;"が　いきました。"</f>
        <v>がっこうに　りのさんが　いきました。</v>
      </c>
      <c r="H3" s="1" t="s">
        <v>136</v>
      </c>
      <c r="I3" s="1" t="s">
        <v>1</v>
      </c>
      <c r="J3" s="1" t="s">
        <v>447</v>
      </c>
    </row>
    <row r="4" spans="1:10" s="1" customFormat="1" ht="30" customHeight="1" x14ac:dyDescent="0.15">
      <c r="A4" s="1">
        <f t="shared" ca="1" si="0"/>
        <v>0.27457684159865481</v>
      </c>
      <c r="B4" s="1">
        <f t="shared" ca="1" si="1"/>
        <v>6</v>
      </c>
      <c r="C4" s="1" t="str">
        <f t="shared" ca="1" si="2"/>
        <v>りこさんが　あそびに　きました。げーむを　して　あそびました。</v>
      </c>
      <c r="D4" s="1" t="str">
        <f t="shared" ca="1" si="3"/>
        <v>あそびに　きたのは、だれですか。</v>
      </c>
      <c r="G4" s="1" t="str">
        <f ca="1">VLOOKUP(4,namelist,2,0)&amp;"が　あそびに　きました。"</f>
        <v>りこさんが　あそびに　きました。</v>
      </c>
      <c r="H4" s="1" t="s">
        <v>137</v>
      </c>
      <c r="I4" s="1" t="s">
        <v>449</v>
      </c>
      <c r="J4" s="1" t="s">
        <v>155</v>
      </c>
    </row>
    <row r="5" spans="1:10" s="1" customFormat="1" ht="30" customHeight="1" x14ac:dyDescent="0.15">
      <c r="A5" s="1">
        <f t="shared" ca="1" si="0"/>
        <v>0.78706427764487574</v>
      </c>
      <c r="B5" s="1">
        <f t="shared" ca="1" si="1"/>
        <v>24</v>
      </c>
      <c r="C5" s="1" t="str">
        <f t="shared" ca="1" si="2"/>
        <v>ゆいかさんが　ぱんを　たべました。それから　ぎゅうにゅうを　のみました。</v>
      </c>
      <c r="D5" s="1" t="str">
        <f t="shared" ca="1" si="3"/>
        <v>だれが　パンを　たべましたか。</v>
      </c>
      <c r="G5" s="1" t="str">
        <f ca="1">VLOOKUP(5,namelist,2,0)&amp;"が　ぱんを　たべました。"</f>
        <v>ゆいかさんが　ぱんを　たべました。</v>
      </c>
      <c r="H5" s="1" t="s">
        <v>387</v>
      </c>
      <c r="I5" s="1" t="s">
        <v>388</v>
      </c>
      <c r="J5" s="1" t="s">
        <v>446</v>
      </c>
    </row>
    <row r="6" spans="1:10" s="1" customFormat="1" ht="30" customHeight="1" x14ac:dyDescent="0.15">
      <c r="A6" s="1">
        <f t="shared" ca="1" si="0"/>
        <v>0.826020390691105</v>
      </c>
      <c r="B6" s="1">
        <f t="shared" ca="1" si="1"/>
        <v>25</v>
      </c>
      <c r="C6" s="1" t="str">
        <f t="shared" ca="1" si="2"/>
        <v>さらさんが　ぼーるを　なげました。ぼーるが、まとに　あたりました。</v>
      </c>
      <c r="D6" s="1" t="str">
        <f t="shared" ca="1" si="3"/>
        <v>ぼーるを　なげたのは、だれですか。</v>
      </c>
      <c r="G6" s="1" t="str">
        <f ca="1">VLOOKUP(6,namelist,2,0)&amp;"が　ぼーるを　なげました。"</f>
        <v>さらさんが　ぼーるを　なげました。</v>
      </c>
      <c r="H6" s="1" t="s">
        <v>390</v>
      </c>
      <c r="I6" s="1" t="s">
        <v>410</v>
      </c>
      <c r="J6" s="1" t="s">
        <v>156</v>
      </c>
    </row>
    <row r="7" spans="1:10" s="1" customFormat="1" ht="30" customHeight="1" x14ac:dyDescent="0.15">
      <c r="A7" s="1">
        <f t="shared" ca="1" si="0"/>
        <v>0.41228644347128784</v>
      </c>
      <c r="B7" s="1">
        <f t="shared" ca="1" si="1"/>
        <v>10</v>
      </c>
      <c r="C7" s="1" t="str">
        <f t="shared" ca="1" si="2"/>
        <v>みおさんが　うんどうじょうに　いきました。そして　てつぼうを　しました。</v>
      </c>
      <c r="D7" s="1" t="str">
        <f t="shared" ca="1" si="3"/>
        <v>てつぼうを　したのは、だれですか。</v>
      </c>
      <c r="G7" s="1" t="str">
        <f ca="1">VLOOKUP(7,namelist,2,0)&amp;"が　うんどうじょうに　いきました。"</f>
        <v>みおさんが　うんどうじょうに　いきました。</v>
      </c>
      <c r="H7" s="1" t="s">
        <v>391</v>
      </c>
      <c r="I7" s="1" t="s">
        <v>392</v>
      </c>
      <c r="J7" s="1" t="s">
        <v>424</v>
      </c>
    </row>
    <row r="8" spans="1:10" s="1" customFormat="1" ht="30" customHeight="1" x14ac:dyDescent="0.15">
      <c r="A8" s="1">
        <f t="shared" ca="1" si="0"/>
        <v>0.13829811812261483</v>
      </c>
      <c r="B8" s="1">
        <f t="shared" ca="1" si="1"/>
        <v>3</v>
      </c>
      <c r="C8" s="1" t="str">
        <f t="shared" ca="1" si="2"/>
        <v>みゆさんが　ぼーるを　けりました。ぼーるは、ごーるに　はいりました。</v>
      </c>
      <c r="D8" s="1" t="str">
        <f t="shared" ca="1" si="3"/>
        <v>だれが　ぼーるを　ごーるに　いれましたか。</v>
      </c>
      <c r="G8" s="1" t="str">
        <f ca="1">VLOOKUP(8,namelist,2,0)&amp;"が　ぼーるを　けりました。"</f>
        <v>みゆさんが　ぼーるを　けりました。</v>
      </c>
      <c r="H8" s="1" t="s">
        <v>393</v>
      </c>
      <c r="I8" s="1" t="s">
        <v>450</v>
      </c>
      <c r="J8" s="1" t="s">
        <v>157</v>
      </c>
    </row>
    <row r="9" spans="1:10" s="1" customFormat="1" ht="30" customHeight="1" x14ac:dyDescent="0.15">
      <c r="A9" s="1">
        <f t="shared" ca="1" si="0"/>
        <v>8.8489412499064168E-2</v>
      </c>
      <c r="B9" s="1">
        <f t="shared" ca="1" si="1"/>
        <v>2</v>
      </c>
      <c r="C9" s="1" t="str">
        <f t="shared" ca="1" si="2"/>
        <v>ゆいさんが　かいものに　いきました。いちごを　かいました。</v>
      </c>
      <c r="D9" s="1" t="str">
        <f t="shared" ca="1" si="3"/>
        <v>いちごを　かったのは、だれですか。</v>
      </c>
      <c r="G9" s="1" t="str">
        <f ca="1">VLOOKUP(9,namelist,2,0)&amp;"が　かいものに　いきました。"</f>
        <v>ゆいさんが　かいものに　いきました。</v>
      </c>
      <c r="H9" s="1" t="s">
        <v>138</v>
      </c>
      <c r="I9" s="1" t="s">
        <v>10</v>
      </c>
      <c r="J9" s="1" t="s">
        <v>445</v>
      </c>
    </row>
    <row r="10" spans="1:10" s="1" customFormat="1" ht="30" customHeight="1" x14ac:dyDescent="0.15">
      <c r="A10" s="1">
        <f t="shared" ca="1" si="0"/>
        <v>0.42611922644960332</v>
      </c>
      <c r="B10" s="1">
        <f t="shared" ca="1" si="1"/>
        <v>11</v>
      </c>
      <c r="C10" s="1" t="str">
        <f t="shared" ca="1" si="2"/>
        <v>うんどうじょうで　ゆいなさんが　あそんでいました。それから　きょうしつに　もどりました。</v>
      </c>
      <c r="D10" s="1" t="str">
        <f t="shared" ca="1" si="3"/>
        <v>だれが　きょうしつに　もどりましたか。</v>
      </c>
      <c r="G10" s="1" t="str">
        <f ca="1">"うんどうじょうで　"&amp;VLOOKUP(10,namelist,2,0)&amp;"が　あそんでいました。"</f>
        <v>うんどうじょうで　ゆいなさんが　あそんでいました。</v>
      </c>
      <c r="H10" s="1" t="s">
        <v>139</v>
      </c>
      <c r="I10" s="1" t="s">
        <v>451</v>
      </c>
      <c r="J10" s="1" t="s">
        <v>158</v>
      </c>
    </row>
    <row r="11" spans="1:10" s="1" customFormat="1" ht="30" customHeight="1" x14ac:dyDescent="0.15">
      <c r="A11" s="1">
        <f t="shared" ca="1" si="0"/>
        <v>0.24559248876050543</v>
      </c>
      <c r="B11" s="1">
        <f t="shared" ca="1" si="1"/>
        <v>5</v>
      </c>
      <c r="C11" s="1" t="str">
        <f t="shared" ca="1" si="2"/>
        <v>りくとくんが　うたを　うたいました。ぴあのも　ひきました。</v>
      </c>
      <c r="D11" s="1" t="str">
        <f t="shared" ca="1" si="3"/>
        <v>だれが　うたを　うたいましたか。</v>
      </c>
      <c r="G11" s="1" t="str">
        <f ca="1">VLOOKUP(11,namelist,2,0)&amp;"が　うたを　うたいました。"</f>
        <v>りくとくんが　うたを　うたいました。</v>
      </c>
      <c r="H11" s="1" t="s">
        <v>140</v>
      </c>
      <c r="I11" s="1" t="s">
        <v>12</v>
      </c>
      <c r="J11" s="1" t="s">
        <v>444</v>
      </c>
    </row>
    <row r="12" spans="1:10" s="1" customFormat="1" ht="30" customHeight="1" x14ac:dyDescent="0.15">
      <c r="A12" s="1">
        <f t="shared" ca="1" si="0"/>
        <v>0.92668553236332196</v>
      </c>
      <c r="B12" s="1">
        <f t="shared" ca="1" si="1"/>
        <v>28</v>
      </c>
      <c r="C12" s="1" t="str">
        <f t="shared" ca="1" si="2"/>
        <v>ひかりさんが　ほんを　よみました。おりがみも　しました。</v>
      </c>
      <c r="D12" s="1" t="str">
        <f t="shared" ca="1" si="3"/>
        <v>だれが　おりがみを　しましたか。</v>
      </c>
      <c r="G12" s="1" t="str">
        <f ca="1">VLOOKUP(12,namelist,2,0)&amp;"が　ほんを　よみました。"</f>
        <v>ひかりさんが　ほんを　よみました。</v>
      </c>
      <c r="H12" s="1" t="s">
        <v>141</v>
      </c>
      <c r="I12" s="1" t="s">
        <v>416</v>
      </c>
      <c r="J12" s="1" t="s">
        <v>159</v>
      </c>
    </row>
    <row r="13" spans="1:10" s="1" customFormat="1" ht="30" customHeight="1" x14ac:dyDescent="0.15">
      <c r="A13" s="1">
        <f t="shared" ca="1" si="0"/>
        <v>0.66581619110624712</v>
      </c>
      <c r="B13" s="1">
        <f t="shared" ca="1" si="1"/>
        <v>20</v>
      </c>
      <c r="C13" s="1" t="str">
        <f t="shared" ca="1" si="2"/>
        <v>れんくんが　かおを　あらいました。それから　かおを　ふきました。</v>
      </c>
      <c r="D13" s="1" t="str">
        <f t="shared" ca="1" si="3"/>
        <v>かおを　ふたいのは、だれですか。</v>
      </c>
      <c r="G13" s="1" t="str">
        <f ca="1">VLOOKUP(13,namelist,2,0)&amp;"が　かおを　あらいました。"</f>
        <v>れんくんが　かおを　あらいました。</v>
      </c>
      <c r="H13" s="1" t="s">
        <v>394</v>
      </c>
      <c r="I13" s="1" t="s">
        <v>14</v>
      </c>
      <c r="J13" s="1" t="s">
        <v>435</v>
      </c>
    </row>
    <row r="14" spans="1:10" s="1" customFormat="1" ht="30" customHeight="1" x14ac:dyDescent="0.15">
      <c r="A14" s="1">
        <f t="shared" ca="1" si="0"/>
        <v>0.62237806139069174</v>
      </c>
      <c r="B14" s="1">
        <f t="shared" ca="1" si="1"/>
        <v>16</v>
      </c>
      <c r="C14" s="1" t="str">
        <f t="shared" ca="1" si="2"/>
        <v>さくらさんが　たねを　まきました。そのあとで　みずを　やりました。</v>
      </c>
      <c r="D14" s="1" t="str">
        <f t="shared" ca="1" si="3"/>
        <v>たねを　まいたのは、だれですか。</v>
      </c>
      <c r="G14" s="1" t="str">
        <f ca="1">VLOOKUP(14,namelist,2,0)&amp;"が　たねを　まきました。"</f>
        <v>さくらさんが　たねを　まきました。</v>
      </c>
      <c r="H14" s="1" t="s">
        <v>395</v>
      </c>
      <c r="I14" s="1" t="s">
        <v>418</v>
      </c>
      <c r="J14" s="1" t="s">
        <v>396</v>
      </c>
    </row>
    <row r="15" spans="1:10" s="1" customFormat="1" ht="30" customHeight="1" x14ac:dyDescent="0.15">
      <c r="A15" s="1">
        <f t="shared" ca="1" si="0"/>
        <v>0.63269115854488522</v>
      </c>
      <c r="B15" s="1">
        <f t="shared" ca="1" si="1"/>
        <v>18</v>
      </c>
      <c r="C15" s="1" t="str">
        <f t="shared" ca="1" si="2"/>
        <v>りなさんが　おもちを　つきました。それから　おもちを　まるめました。</v>
      </c>
      <c r="D15" s="1" t="str">
        <f t="shared" ca="1" si="3"/>
        <v>だれが　おもちを　つきましたか。</v>
      </c>
      <c r="G15" s="1" t="str">
        <f ca="1">VLOOKUP(15,namelist,2,0)&amp;"が　おもちを　つきました。"</f>
        <v>りなさんが　おもちを　つきました。</v>
      </c>
      <c r="H15" s="1" t="s">
        <v>142</v>
      </c>
      <c r="I15" s="1" t="s">
        <v>16</v>
      </c>
      <c r="J15" s="1" t="s">
        <v>436</v>
      </c>
    </row>
    <row r="16" spans="1:10" s="1" customFormat="1" ht="30" customHeight="1" x14ac:dyDescent="0.15">
      <c r="A16" s="1">
        <f t="shared" ca="1" si="0"/>
        <v>0.92909969615576515</v>
      </c>
      <c r="B16" s="1">
        <f t="shared" ca="1" si="1"/>
        <v>29</v>
      </c>
      <c r="C16" s="1" t="str">
        <f t="shared" ca="1" si="2"/>
        <v>たいがくんが　はなしを　しました。うたも　うたいました。</v>
      </c>
      <c r="D16" s="1" t="str">
        <f t="shared" ca="1" si="3"/>
        <v>だれが　うたを　うたいましたか。</v>
      </c>
      <c r="G16" s="1" t="str">
        <f ca="1">VLOOKUP(16,namelist,2,0)&amp;"が　はなしを　しました。"</f>
        <v>たいがくんが　はなしを　しました。</v>
      </c>
      <c r="H16" s="1" t="s">
        <v>143</v>
      </c>
      <c r="I16" s="1" t="s">
        <v>420</v>
      </c>
      <c r="J16" s="1" t="s">
        <v>12</v>
      </c>
    </row>
    <row r="17" spans="1:10" s="1" customFormat="1" ht="30" customHeight="1" x14ac:dyDescent="0.15">
      <c r="A17" s="1">
        <f t="shared" ca="1" si="0"/>
        <v>0.2187630256306542</v>
      </c>
      <c r="B17" s="1">
        <f t="shared" ca="1" si="1"/>
        <v>4</v>
      </c>
      <c r="C17" s="1" t="str">
        <f t="shared" ca="1" si="2"/>
        <v>あおとくんは　てれびを　みました。そのあとで　しゅくだいを　しました。</v>
      </c>
      <c r="D17" s="1" t="str">
        <f t="shared" ca="1" si="3"/>
        <v>しゅくだいを　したのは、だれですか。</v>
      </c>
      <c r="G17" s="1" t="str">
        <f ca="1">VLOOKUP(17,namelist,2,0)&amp;"は　てれびを　みました。"</f>
        <v>あおとくんは　てれびを　みました。</v>
      </c>
      <c r="H17" s="1" t="s">
        <v>144</v>
      </c>
      <c r="I17" s="1" t="s">
        <v>397</v>
      </c>
      <c r="J17" s="1" t="s">
        <v>437</v>
      </c>
    </row>
    <row r="18" spans="1:10" s="1" customFormat="1" ht="30" customHeight="1" x14ac:dyDescent="0.15">
      <c r="A18" s="1">
        <f t="shared" ca="1" si="0"/>
        <v>0.62969940218476372</v>
      </c>
      <c r="B18" s="1">
        <f t="shared" ca="1" si="1"/>
        <v>17</v>
      </c>
      <c r="C18" s="1" t="str">
        <f t="shared" ca="1" si="2"/>
        <v>はやとくんが　ごはんを　たべました。おちゃも　のみました。</v>
      </c>
      <c r="D18" s="1" t="str">
        <f t="shared" ca="1" si="3"/>
        <v>ごはんを　たべたのは、だれですか。</v>
      </c>
      <c r="G18" s="1" t="str">
        <f ca="1">VLOOKUP(18,namelist,2,0)&amp;"が　ごはんを　たべました。"</f>
        <v>はやとくんが　ごはんを　たべました。</v>
      </c>
      <c r="H18" s="1" t="s">
        <v>145</v>
      </c>
      <c r="I18" s="1" t="s">
        <v>422</v>
      </c>
      <c r="J18" s="1" t="s">
        <v>161</v>
      </c>
    </row>
    <row r="19" spans="1:10" s="1" customFormat="1" ht="30" customHeight="1" x14ac:dyDescent="0.15">
      <c r="A19" s="1">
        <f t="shared" ca="1" si="0"/>
        <v>0.61640783313665526</v>
      </c>
      <c r="B19" s="1">
        <f t="shared" ca="1" si="1"/>
        <v>15</v>
      </c>
      <c r="C19" s="1" t="str">
        <f t="shared" ca="1" si="2"/>
        <v>さきさんが　べんきょうを　しました。それから　あそびに　いきました。</v>
      </c>
      <c r="D19" s="1" t="str">
        <f t="shared" ca="1" si="3"/>
        <v>だれが　べんきょうを　しましたか。</v>
      </c>
      <c r="G19" s="1" t="str">
        <f ca="1">VLOOKUP(19,namelist,2,0)&amp;"が　べんきょうを　しました。"</f>
        <v>さきさんが　べんきょうを　しました。</v>
      </c>
      <c r="H19" s="1" t="s">
        <v>146</v>
      </c>
      <c r="I19" s="1" t="s">
        <v>175</v>
      </c>
      <c r="J19" s="1" t="s">
        <v>438</v>
      </c>
    </row>
    <row r="20" spans="1:10" s="1" customFormat="1" ht="30" customHeight="1" x14ac:dyDescent="0.15">
      <c r="A20" s="1">
        <f t="shared" ca="1" si="0"/>
        <v>0.73318675019782109</v>
      </c>
      <c r="B20" s="1">
        <f t="shared" ca="1" si="1"/>
        <v>21</v>
      </c>
      <c r="C20" s="1" t="str">
        <f t="shared" ca="1" si="2"/>
        <v>ゆうなさんが　てつぼうを　しました。すべりだいも　しました。</v>
      </c>
      <c r="D20" s="1" t="str">
        <f t="shared" ca="1" si="3"/>
        <v>だれが　すべりだいを　しましたか。</v>
      </c>
      <c r="G20" s="1" t="str">
        <f ca="1">VLOOKUP(20,namelist,2,0)&amp;"が　てつぼうを　しました。"</f>
        <v>ゆうなさんが　てつぼうを　しました。</v>
      </c>
      <c r="H20" s="1" t="s">
        <v>147</v>
      </c>
      <c r="I20" s="1" t="s">
        <v>424</v>
      </c>
      <c r="J20" s="1" t="s">
        <v>163</v>
      </c>
    </row>
    <row r="21" spans="1:10" s="1" customFormat="1" ht="30" customHeight="1" x14ac:dyDescent="0.15">
      <c r="A21" s="1">
        <f t="shared" ca="1" si="0"/>
        <v>0.86981282267814064</v>
      </c>
      <c r="B21" s="1">
        <f t="shared" ca="1" si="1"/>
        <v>26</v>
      </c>
      <c r="C21" s="1" t="str">
        <f t="shared" ca="1" si="2"/>
        <v>ももかさんが　えを　かきました。かみの　うらに　なまえを　かきました。</v>
      </c>
      <c r="D21" s="1" t="str">
        <f t="shared" ca="1" si="3"/>
        <v>だれが　えを　かきましたか。</v>
      </c>
      <c r="G21" s="1" t="str">
        <f ca="1">VLOOKUP(21,namelist,2,0)&amp;"が　えを　かきました。"</f>
        <v>ももかさんが　えを　かきました。</v>
      </c>
      <c r="H21" s="1" t="s">
        <v>398</v>
      </c>
      <c r="I21" s="1" t="s">
        <v>22</v>
      </c>
      <c r="J21" s="1" t="s">
        <v>439</v>
      </c>
    </row>
    <row r="22" spans="1:10" s="1" customFormat="1" ht="30" customHeight="1" x14ac:dyDescent="0.15">
      <c r="A22" s="1">
        <f t="shared" ca="1" si="0"/>
        <v>0.78228139923223938</v>
      </c>
      <c r="B22" s="1">
        <f t="shared" ca="1" si="1"/>
        <v>22</v>
      </c>
      <c r="C22" s="1" t="str">
        <f t="shared" ca="1" si="2"/>
        <v>あらたくんが　じてんしゃで　でかけました。じてんしゃで　こうえんに　いきました。</v>
      </c>
      <c r="D22" s="1" t="str">
        <f t="shared" ca="1" si="3"/>
        <v>じてんしゃで　でかけたのは、だれですか。</v>
      </c>
      <c r="G22" s="1" t="str">
        <f ca="1">VLOOKUP(22,namelist,2,0)&amp;"が　じてんしゃで　でかけました。"</f>
        <v>あらたくんが　じてんしゃで　でかけました。</v>
      </c>
      <c r="H22" s="1" t="s">
        <v>399</v>
      </c>
      <c r="I22" s="1" t="s">
        <v>426</v>
      </c>
      <c r="J22" s="1" t="s">
        <v>164</v>
      </c>
    </row>
    <row r="23" spans="1:10" s="1" customFormat="1" ht="30" customHeight="1" x14ac:dyDescent="0.15">
      <c r="A23" s="1">
        <f t="shared" ca="1" si="0"/>
        <v>0.33387613360868029</v>
      </c>
      <c r="B23" s="1">
        <f t="shared" ca="1" si="1"/>
        <v>9</v>
      </c>
      <c r="C23" s="1" t="str">
        <f t="shared" ca="1" si="2"/>
        <v>ことはさんが　じの　れんしゅうを　しました。けいさん　れんしゅうも　しました。</v>
      </c>
      <c r="D23" s="1" t="str">
        <f t="shared" ca="1" si="3"/>
        <v>けいさんれんしゅうを　したのは、だれですか。</v>
      </c>
      <c r="G23" s="1" t="str">
        <f ca="1">VLOOKUP(23,namelist,2,0)&amp;"が　じの　れんしゅうを　しました。"</f>
        <v>ことはさんが　じの　れんしゅうを　しました。</v>
      </c>
      <c r="H23" s="1" t="s">
        <v>400</v>
      </c>
      <c r="I23" s="1" t="s">
        <v>401</v>
      </c>
      <c r="J23" s="1" t="s">
        <v>440</v>
      </c>
    </row>
    <row r="24" spans="1:10" s="1" customFormat="1" ht="30" customHeight="1" x14ac:dyDescent="0.15">
      <c r="A24" s="1">
        <f t="shared" ca="1" si="0"/>
        <v>5.5884723741296494E-2</v>
      </c>
      <c r="B24" s="1">
        <f t="shared" ca="1" si="1"/>
        <v>1</v>
      </c>
      <c r="C24" s="1" t="str">
        <f t="shared" ca="1" si="2"/>
        <v>あかりさんが　かさを　さしました。かたつむりを　みつけました。</v>
      </c>
      <c r="D24" s="1" t="str">
        <f t="shared" ca="1" si="3"/>
        <v>だれが　かたつむりを　みつけましたか。</v>
      </c>
      <c r="G24" s="1" t="str">
        <f ca="1">VLOOKUP(24,namelist,2,0)&amp;"が　かさを　さしました。"</f>
        <v>あかりさんが　かさを　さしました。</v>
      </c>
      <c r="H24" s="1" t="s">
        <v>148</v>
      </c>
      <c r="I24" s="1" t="s">
        <v>452</v>
      </c>
      <c r="J24" s="1" t="s">
        <v>165</v>
      </c>
    </row>
    <row r="25" spans="1:10" s="1" customFormat="1" ht="30" customHeight="1" x14ac:dyDescent="0.15">
      <c r="A25" s="1">
        <f t="shared" ca="1" si="0"/>
        <v>0.78304005432084323</v>
      </c>
      <c r="B25" s="1">
        <f t="shared" ca="1" si="1"/>
        <v>23</v>
      </c>
      <c r="C25" s="1" t="str">
        <f t="shared" ca="1" si="2"/>
        <v>つむぎさんが　とんぼを　つかまえました。とんぼを　むしかごに　いれました。</v>
      </c>
      <c r="D25" s="1" t="str">
        <f t="shared" ca="1" si="3"/>
        <v>むしかごに　いれたのは、だれですか。</v>
      </c>
      <c r="G25" s="1" t="str">
        <f ca="1">VLOOKUP(25,namelist,2,0)&amp;"が　とんぼを　つかまえました。"</f>
        <v>つむぎさんが　とんぼを　つかまえました。</v>
      </c>
      <c r="H25" s="1" t="s">
        <v>402</v>
      </c>
      <c r="I25" s="1" t="s">
        <v>27</v>
      </c>
      <c r="J25" s="1" t="s">
        <v>441</v>
      </c>
    </row>
    <row r="26" spans="1:10" s="1" customFormat="1" ht="30" customHeight="1" x14ac:dyDescent="0.15">
      <c r="A26" s="1">
        <f t="shared" ca="1" si="0"/>
        <v>0.53254622132157303</v>
      </c>
      <c r="B26" s="1">
        <f t="shared" ca="1" si="1"/>
        <v>12</v>
      </c>
      <c r="C26" s="1" t="str">
        <f t="shared" ca="1" si="2"/>
        <v>けいたくんが　かきのきに　のぼりました。かきを　たべました。</v>
      </c>
      <c r="D26" s="1" t="str">
        <f t="shared" ca="1" si="3"/>
        <v>きに　のぼったのは、だれですか。</v>
      </c>
      <c r="G26" s="1" t="str">
        <f ca="1">VLOOKUP(26,namelist,2,0)&amp;"が　かきのきに　のぼりました。"</f>
        <v>けいたくんが　かきのきに　のぼりました。</v>
      </c>
      <c r="H26" s="1" t="s">
        <v>149</v>
      </c>
      <c r="I26" s="1" t="s">
        <v>430</v>
      </c>
      <c r="J26" s="1" t="s">
        <v>167</v>
      </c>
    </row>
    <row r="27" spans="1:10" s="1" customFormat="1" ht="30" customHeight="1" x14ac:dyDescent="0.15">
      <c r="A27" s="1">
        <f t="shared" ca="1" si="0"/>
        <v>0.53366884528971448</v>
      </c>
      <c r="B27" s="1">
        <f t="shared" ca="1" si="1"/>
        <v>13</v>
      </c>
      <c r="C27" s="1" t="str">
        <f t="shared" ca="1" si="2"/>
        <v>そうまくんが　おさらを　あらいました。おはしも　あらいました。</v>
      </c>
      <c r="D27" s="1" t="str">
        <f t="shared" ca="1" si="3"/>
        <v>だれが　おさらを　あらいましたか。</v>
      </c>
      <c r="G27" s="1" t="str">
        <f ca="1">VLOOKUP(27,namelist,2,0)&amp;"が　おさらを　あらいました。"</f>
        <v>そうまくんが　おさらを　あらいました。</v>
      </c>
      <c r="H27" s="1" t="s">
        <v>150</v>
      </c>
      <c r="I27" s="1" t="s">
        <v>28</v>
      </c>
      <c r="J27" s="1" t="s">
        <v>442</v>
      </c>
    </row>
    <row r="28" spans="1:10" s="1" customFormat="1" ht="30" customHeight="1" x14ac:dyDescent="0.15">
      <c r="A28" s="1">
        <f t="shared" ca="1" si="0"/>
        <v>0.5517547794859653</v>
      </c>
      <c r="B28" s="1">
        <f t="shared" ca="1" si="1"/>
        <v>14</v>
      </c>
      <c r="C28" s="1" t="str">
        <f t="shared" ca="1" si="2"/>
        <v>こはるさんが　あなを　ほりました。やまも　つくりました。</v>
      </c>
      <c r="D28" s="1" t="str">
        <f t="shared" ca="1" si="3"/>
        <v>あなを　ほったのは、だれですか。</v>
      </c>
      <c r="G28" s="1" t="str">
        <f ca="1">VLOOKUP(28,namelist,2,0)&amp;"が　あなを　ほりました。"</f>
        <v>こはるさんが　あなを　ほりました。</v>
      </c>
      <c r="H28" s="1" t="s">
        <v>151</v>
      </c>
      <c r="I28" s="1" t="s">
        <v>432</v>
      </c>
      <c r="J28" s="1" t="s">
        <v>168</v>
      </c>
    </row>
    <row r="29" spans="1:10" s="1" customFormat="1" ht="30" customHeight="1" x14ac:dyDescent="0.15">
      <c r="A29" s="1">
        <f t="shared" ca="1" si="0"/>
        <v>0.32225844292622396</v>
      </c>
      <c r="B29" s="1">
        <f t="shared" ca="1" si="1"/>
        <v>8</v>
      </c>
      <c r="C29" s="1" t="str">
        <f t="shared" ca="1" si="2"/>
        <v>ひなたくんが　あるいて　いました。はなを　みつけました。</v>
      </c>
      <c r="D29" s="1" t="str">
        <f t="shared" ca="1" si="3"/>
        <v>はなを　みつけたのは、だれですか。</v>
      </c>
      <c r="G29" s="1" t="str">
        <f ca="1">VLOOKUP(29,namelist,2,0)&amp;"が　あるいて　いました。"</f>
        <v>ひなたくんが　あるいて　いました。</v>
      </c>
      <c r="H29" s="1" t="s">
        <v>152</v>
      </c>
      <c r="I29" s="1" t="s">
        <v>174</v>
      </c>
      <c r="J29" s="1" t="s">
        <v>443</v>
      </c>
    </row>
    <row r="30" spans="1:10" s="1" customFormat="1" ht="30" customHeight="1" x14ac:dyDescent="0.15">
      <c r="A30" s="1">
        <f t="shared" ca="1" si="0"/>
        <v>0.28888728856625456</v>
      </c>
      <c r="B30" s="1">
        <f t="shared" ca="1" si="1"/>
        <v>7</v>
      </c>
      <c r="C30" s="1" t="str">
        <f t="shared" ca="1" si="2"/>
        <v>れいさんが　つみきで　あそびました。それから　ぶろっくでも　あそびました。</v>
      </c>
      <c r="D30" s="1" t="str">
        <f t="shared" ca="1" si="3"/>
        <v>つみきで　あそんだのは、だれですか。</v>
      </c>
      <c r="G30" s="1" t="str">
        <f ca="1">VLOOKUP(30,namelist,2,0)&amp;"が　つみきで　あそびました。"</f>
        <v>れいさんが　つみきで　あそびました。</v>
      </c>
      <c r="H30" s="1" t="s">
        <v>153</v>
      </c>
      <c r="I30" s="1" t="s">
        <v>453</v>
      </c>
      <c r="J30" s="1" t="s">
        <v>169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topLeftCell="F1" workbookViewId="0">
      <selection activeCell="G14" sqref="G14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8.75" customWidth="1"/>
    <col min="9" max="10" width="39.5" bestFit="1" customWidth="1"/>
  </cols>
  <sheetData>
    <row r="1" spans="1:10" x14ac:dyDescent="0.15">
      <c r="A1" t="s">
        <v>348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0.26656317795882711</v>
      </c>
      <c r="B2" s="1">
        <f ca="1">RANK(A2,A$2:A$30,1)</f>
        <v>8</v>
      </c>
      <c r="C2" s="1" t="str">
        <f ca="1">G2&amp;H2</f>
        <v>しゅんくんは　りんごを　たべました。あらたくんは　みかんを　たべました。</v>
      </c>
      <c r="D2" s="1" t="str">
        <f ca="1">IF(MOD(INT(RAND()*10),2)=0,I2,J2)</f>
        <v>みかんを　たべたのは、だれですか。</v>
      </c>
      <c r="G2" s="1" t="str">
        <f ca="1">VLOOKUP(2,namelist,2,0)&amp;"は　りんごを　たべました。"</f>
        <v>しゅんくんは　りんごを　たべました。</v>
      </c>
      <c r="H2" s="1" t="str">
        <f ca="1">VLOOKUP(22,namelist,2,0)&amp;"は　みかんを　たべました。"</f>
        <v>あらたくんは　みかんを　たべました。</v>
      </c>
      <c r="I2" s="1" t="s">
        <v>0</v>
      </c>
      <c r="J2" s="1" t="s">
        <v>456</v>
      </c>
    </row>
    <row r="3" spans="1:10" s="1" customFormat="1" ht="30" customHeight="1" x14ac:dyDescent="0.15">
      <c r="A3" s="1">
        <f t="shared" ref="A3:A30" ca="1" si="0">RAND()</f>
        <v>0.76075462058830445</v>
      </c>
      <c r="B3" s="1">
        <f t="shared" ref="B3:B30" ca="1" si="1">RANK(A3,A$2:A$30,1)</f>
        <v>20</v>
      </c>
      <c r="C3" s="1" t="str">
        <f t="shared" ref="C3:C30" ca="1" si="2">G3&amp;H3</f>
        <v>がっこうに　りのさんが　いきました。ことはさんは　こうえんに　いきました。</v>
      </c>
      <c r="D3" s="1" t="str">
        <f t="shared" ref="D3:D30" ca="1" si="3">IF(MOD(INT(RAND()*10),2)=0,I3,J3)</f>
        <v>だれが　こうえんに　いきましたか。</v>
      </c>
      <c r="G3" s="1" t="str">
        <f ca="1">"がっこうに　"&amp;VLOOKUP(3,namelist,2,0)&amp;"が　いきました。"</f>
        <v>がっこうに　りのさんが　いきました。</v>
      </c>
      <c r="H3" s="1" t="str">
        <f ca="1">VLOOKUP(23,namelist,2,0)&amp;"は　こうえんに　いきました。"</f>
        <v>ことはさんは　こうえんに　いきました。</v>
      </c>
      <c r="I3" s="1" t="s">
        <v>403</v>
      </c>
      <c r="J3" s="1" t="s">
        <v>164</v>
      </c>
    </row>
    <row r="4" spans="1:10" s="1" customFormat="1" ht="30" customHeight="1" x14ac:dyDescent="0.15">
      <c r="A4" s="1">
        <f t="shared" ca="1" si="0"/>
        <v>0.18308357265001629</v>
      </c>
      <c r="B4" s="1">
        <f t="shared" ca="1" si="1"/>
        <v>2</v>
      </c>
      <c r="C4" s="1" t="str">
        <f t="shared" ca="1" si="2"/>
        <v>りこさんは　がっこうに　いきました。あかりさんは　おやすみ　しました。</v>
      </c>
      <c r="D4" s="1" t="str">
        <f t="shared" ca="1" si="3"/>
        <v>がっこうに　いったのは、だれですか。</v>
      </c>
      <c r="G4" s="1" t="str">
        <f ca="1">VLOOKUP(4,namelist,2,0)&amp;"は　がっこうに　いきました。"</f>
        <v>りこさんは　がっこうに　いきました。</v>
      </c>
      <c r="H4" s="1" t="str">
        <f ca="1">VLOOKUP(24,namelist,2,0)&amp;"は　おやすみ　しました。"</f>
        <v>あかりさんは　おやすみ　しました。</v>
      </c>
      <c r="I4" s="1" t="s">
        <v>403</v>
      </c>
      <c r="J4" s="1" t="s">
        <v>404</v>
      </c>
    </row>
    <row r="5" spans="1:10" s="1" customFormat="1" ht="30" customHeight="1" x14ac:dyDescent="0.15">
      <c r="A5" s="1">
        <f t="shared" ca="1" si="0"/>
        <v>0.875880182491514</v>
      </c>
      <c r="B5" s="1">
        <f t="shared" ca="1" si="1"/>
        <v>26</v>
      </c>
      <c r="C5" s="1" t="str">
        <f t="shared" ca="1" si="2"/>
        <v>ゆいかさんは　ぱんを　たべました。つむぎさんは　ぎゅうにゅうを　のみました。</v>
      </c>
      <c r="D5" s="1" t="str">
        <f t="shared" ca="1" si="3"/>
        <v>ぱんを　たべたのは、だれですか。</v>
      </c>
      <c r="G5" s="1" t="str">
        <f ca="1">VLOOKUP(5,namelist,2,0)&amp;"は　ぱんを　たべました。"</f>
        <v>ゆいかさんは　ぱんを　たべました。</v>
      </c>
      <c r="H5" s="1" t="str">
        <f ca="1">VLOOKUP(25,namelist,2,0)&amp;"は　ぎゅうにゅうを　のみました。"</f>
        <v>つむぎさんは　ぎゅうにゅうを　のみました。</v>
      </c>
      <c r="I5" s="1" t="s">
        <v>454</v>
      </c>
      <c r="J5" s="1" t="s">
        <v>389</v>
      </c>
    </row>
    <row r="6" spans="1:10" s="1" customFormat="1" ht="30" customHeight="1" x14ac:dyDescent="0.15">
      <c r="A6" s="1">
        <f t="shared" ca="1" si="0"/>
        <v>0.31649654754241896</v>
      </c>
      <c r="B6" s="1">
        <f t="shared" ca="1" si="1"/>
        <v>10</v>
      </c>
      <c r="C6" s="1" t="str">
        <f t="shared" ca="1" si="2"/>
        <v>さらさんが　ぼーるを　なげました。けいたくんが　ぼーるを　うけました。</v>
      </c>
      <c r="D6" s="1" t="str">
        <f t="shared" ca="1" si="3"/>
        <v>ぼーるを　うけたのは、だれですか。</v>
      </c>
      <c r="G6" s="1" t="str">
        <f ca="1">VLOOKUP(6,namelist,2,0)&amp;"が　ぼーるを　なげました。"</f>
        <v>さらさんが　ぼーるを　なげました。</v>
      </c>
      <c r="H6" s="1" t="str">
        <f ca="1">VLOOKUP(26,namelist,2,0)&amp;"が　ぼーるを　うけました。"</f>
        <v>けいたくんが　ぼーるを　うけました。</v>
      </c>
      <c r="I6" s="1" t="s">
        <v>7</v>
      </c>
      <c r="J6" s="1" t="s">
        <v>457</v>
      </c>
    </row>
    <row r="7" spans="1:10" s="1" customFormat="1" ht="30" customHeight="1" x14ac:dyDescent="0.15">
      <c r="A7" s="1">
        <f t="shared" ca="1" si="0"/>
        <v>0.39566304837845678</v>
      </c>
      <c r="B7" s="1">
        <f t="shared" ca="1" si="1"/>
        <v>13</v>
      </c>
      <c r="C7" s="1" t="str">
        <f t="shared" ca="1" si="2"/>
        <v>みおさんは　そとに　あそびに　いきました。そうまくんは　としょしつに　ほんを　よみに　いきました。</v>
      </c>
      <c r="D7" s="1" t="str">
        <f t="shared" ca="1" si="3"/>
        <v>だれが　としょしつに　いきましたか。</v>
      </c>
      <c r="G7" s="1" t="str">
        <f ca="1">VLOOKUP(7,namelist,2,0)&amp;"は　そとに　あそびに　いきました。"</f>
        <v>みおさんは　そとに　あそびに　いきました。</v>
      </c>
      <c r="H7" s="1" t="str">
        <f ca="1">VLOOKUP(27,namelist,2,0)&amp;"は　としょしつに　ほんを　よみに　いきました。"</f>
        <v>そうまくんは　としょしつに　ほんを　よみに　いきました。</v>
      </c>
      <c r="I7" s="1" t="s">
        <v>411</v>
      </c>
      <c r="J7" s="1" t="s">
        <v>177</v>
      </c>
    </row>
    <row r="8" spans="1:10" s="1" customFormat="1" ht="30" customHeight="1" x14ac:dyDescent="0.15">
      <c r="A8" s="1">
        <f t="shared" ca="1" si="0"/>
        <v>0.44384748489823767</v>
      </c>
      <c r="B8" s="1">
        <f t="shared" ca="1" si="1"/>
        <v>15</v>
      </c>
      <c r="C8" s="1" t="str">
        <f t="shared" ca="1" si="2"/>
        <v>みゆさんが　ぼーるを　けりました。こはるさんが　ぼーるを　うけました。</v>
      </c>
      <c r="D8" s="1" t="str">
        <f t="shared" ca="1" si="3"/>
        <v>だれが　ぼーるを　けりましたか。</v>
      </c>
      <c r="G8" s="1" t="str">
        <f ca="1">VLOOKUP(8,namelist,2,0)&amp;"が　ぼーるを　けりました。"</f>
        <v>みゆさんが　ぼーるを　けりました。</v>
      </c>
      <c r="H8" s="1" t="str">
        <f ca="1">VLOOKUP(28,namelist,2,0)&amp;"が　ぼーるを　うけました。"</f>
        <v>こはるさんが　ぼーるを　うけました。</v>
      </c>
      <c r="I8" s="1" t="s">
        <v>9</v>
      </c>
      <c r="J8" s="1" t="s">
        <v>457</v>
      </c>
    </row>
    <row r="9" spans="1:10" s="1" customFormat="1" ht="30" customHeight="1" x14ac:dyDescent="0.15">
      <c r="A9" s="1">
        <f t="shared" ca="1" si="0"/>
        <v>0.54563625717824416</v>
      </c>
      <c r="B9" s="1">
        <f t="shared" ca="1" si="1"/>
        <v>16</v>
      </c>
      <c r="C9" s="1" t="str">
        <f t="shared" ca="1" si="2"/>
        <v>ゆいさんは　かいものに　いきました。ひなたくんは　がっこうに　いきました。</v>
      </c>
      <c r="D9" s="1" t="str">
        <f t="shared" ca="1" si="3"/>
        <v>かいものに　いったのは、だれですか。</v>
      </c>
      <c r="G9" s="1" t="str">
        <f ca="1">VLOOKUP(9,namelist,2,0)&amp;"は　かいものに　いきました。"</f>
        <v>ゆいさんは　かいものに　いきました。</v>
      </c>
      <c r="H9" s="1" t="str">
        <f ca="1">VLOOKUP(29,namelist,2,0)&amp;"は　がっこうに　いきました。"</f>
        <v>ひなたくんは　がっこうに　いきました。</v>
      </c>
      <c r="I9" s="1" t="s">
        <v>413</v>
      </c>
      <c r="J9" s="1" t="s">
        <v>1</v>
      </c>
    </row>
    <row r="10" spans="1:10" s="1" customFormat="1" ht="30" customHeight="1" x14ac:dyDescent="0.15">
      <c r="A10" s="1">
        <f t="shared" ca="1" si="0"/>
        <v>0.19619511188300454</v>
      </c>
      <c r="B10" s="1">
        <f t="shared" ca="1" si="1"/>
        <v>4</v>
      </c>
      <c r="C10" s="1" t="str">
        <f t="shared" ca="1" si="2"/>
        <v>うんどうじょうで　ゆいなさんが　あそんでいました。たいいくかんで　れいさんが　あそんでいました。</v>
      </c>
      <c r="D10" s="1" t="str">
        <f t="shared" ca="1" si="3"/>
        <v>だれが　うんどうじょうで　あそんでいましたか。</v>
      </c>
      <c r="G10" s="1" t="str">
        <f ca="1">"うんどうじょうで　"&amp;VLOOKUP(10,namelist,2,0)&amp;"が　あそんでいました。"</f>
        <v>うんどうじょうで　ゆいなさんが　あそんでいました。</v>
      </c>
      <c r="H10" s="1" t="str">
        <f ca="1">"たいいくかんで　"&amp;VLOOKUP(30,namelist,2,0)&amp;"が　あそんでいました。"</f>
        <v>たいいくかんで　れいさんが　あそんでいました。</v>
      </c>
      <c r="I10" s="1" t="s">
        <v>176</v>
      </c>
      <c r="J10" s="1" t="s">
        <v>458</v>
      </c>
    </row>
    <row r="11" spans="1:10" s="1" customFormat="1" ht="30" customHeight="1" x14ac:dyDescent="0.15">
      <c r="A11" s="1">
        <f t="shared" ca="1" si="0"/>
        <v>0.87775909814775321</v>
      </c>
      <c r="B11" s="1">
        <f t="shared" ca="1" si="1"/>
        <v>27</v>
      </c>
      <c r="C11" s="1" t="str">
        <f t="shared" ca="1" si="2"/>
        <v>りくとくんが　うたを　うたいました。はるひこくんが　ふえを　ふきました。</v>
      </c>
      <c r="D11" s="1" t="str">
        <f t="shared" ca="1" si="3"/>
        <v>うたを　うたったのは、だれですか。</v>
      </c>
      <c r="G11" s="1" t="str">
        <f ca="1">VLOOKUP(11,namelist,2,0)&amp;"が　うたを　うたいました。"</f>
        <v>りくとくんが　うたを　うたいました。</v>
      </c>
      <c r="H11" s="1" t="str">
        <f ca="1">VLOOKUP(31,namelist,2,0)&amp;"が　ふえを　ふきました。"</f>
        <v>はるひこくんが　ふえを　ふきました。</v>
      </c>
      <c r="I11" s="1" t="s">
        <v>415</v>
      </c>
      <c r="J11" s="1" t="s">
        <v>405</v>
      </c>
    </row>
    <row r="12" spans="1:10" s="1" customFormat="1" ht="30" customHeight="1" x14ac:dyDescent="0.15">
      <c r="A12" s="1">
        <f t="shared" ca="1" si="0"/>
        <v>0.78222776882026801</v>
      </c>
      <c r="B12" s="1">
        <f t="shared" ca="1" si="1"/>
        <v>21</v>
      </c>
      <c r="C12" s="1" t="str">
        <f t="shared" ca="1" si="2"/>
        <v>ひかりさんが　ほんを　よみました。りくくんが　えを　かきました。</v>
      </c>
      <c r="D12" s="1" t="str">
        <f t="shared" ca="1" si="3"/>
        <v>えを　かいたのは、だれですか。</v>
      </c>
      <c r="G12" s="1" t="str">
        <f ca="1">VLOOKUP(12,namelist,2,0)&amp;"が　ほんを　よみました。"</f>
        <v>ひかりさんが　ほんを　よみました。</v>
      </c>
      <c r="H12" s="1" t="str">
        <f ca="1">VLOOKUP(32,namelist,2,0)&amp;"が　えを　かきました。"</f>
        <v>りくくんが　えを　かきました。</v>
      </c>
      <c r="I12" s="1" t="s">
        <v>13</v>
      </c>
      <c r="J12" s="1" t="s">
        <v>425</v>
      </c>
    </row>
    <row r="13" spans="1:10" s="1" customFormat="1" ht="30" customHeight="1" x14ac:dyDescent="0.15">
      <c r="A13" s="1">
        <f t="shared" ca="1" si="0"/>
        <v>0.8651039048447321</v>
      </c>
      <c r="B13" s="1">
        <f t="shared" ca="1" si="1"/>
        <v>25</v>
      </c>
      <c r="C13" s="1" t="str">
        <f t="shared" ca="1" si="2"/>
        <v>れんくんは　かおを　あらいました。たくみくんは　はを　みがきました。</v>
      </c>
      <c r="D13" s="1" t="str">
        <f t="shared" ca="1" si="3"/>
        <v>かおを　あらったのは、だれですか。</v>
      </c>
      <c r="G13" s="1" t="str">
        <f ca="1">VLOOKUP(13,namelist,2,0)&amp;"は　かおを　あらいました。"</f>
        <v>れんくんは　かおを　あらいました。</v>
      </c>
      <c r="H13" s="1" t="str">
        <f ca="1">VLOOKUP(33,namelist,2,0)&amp;"は　はを　みがきました。"</f>
        <v>たくみくんは　はを　みがきました。</v>
      </c>
      <c r="I13" s="1" t="s">
        <v>417</v>
      </c>
      <c r="J13" s="1" t="s">
        <v>178</v>
      </c>
    </row>
    <row r="14" spans="1:10" s="1" customFormat="1" ht="30" customHeight="1" x14ac:dyDescent="0.15">
      <c r="A14" s="1">
        <f t="shared" ca="1" si="0"/>
        <v>3.8739734646089374E-2</v>
      </c>
      <c r="B14" s="1">
        <f t="shared" ca="1" si="1"/>
        <v>1</v>
      </c>
      <c r="C14" s="1" t="str">
        <f t="shared" ca="1" si="2"/>
        <v>さくらさんが　たねを　まきました。ゆいとくんが　たねに　つちを　かぶせました。</v>
      </c>
      <c r="D14" s="1" t="str">
        <f t="shared" ca="1" si="3"/>
        <v>つちを　かぶせたのは、だれですか。</v>
      </c>
      <c r="G14" s="1" t="str">
        <f ca="1">VLOOKUP(14,namelist,2,0)&amp;"が　たねを　まきました。"</f>
        <v>さくらさんが　たねを　まきました。</v>
      </c>
      <c r="H14" s="1" t="str">
        <f ca="1">VLOOKUP(34,namelist,2,0)&amp;"が　たねに　つちを　かぶせました。"</f>
        <v>ゆいとくんが　たねに　つちを　かぶせました。</v>
      </c>
      <c r="I14" s="1" t="s">
        <v>15</v>
      </c>
      <c r="J14" s="1" t="s">
        <v>459</v>
      </c>
    </row>
    <row r="15" spans="1:10" s="1" customFormat="1" ht="30" customHeight="1" x14ac:dyDescent="0.15">
      <c r="A15" s="1">
        <f t="shared" ca="1" si="0"/>
        <v>0.44309995383970402</v>
      </c>
      <c r="B15" s="1">
        <f t="shared" ca="1" si="1"/>
        <v>14</v>
      </c>
      <c r="C15" s="1" t="str">
        <f t="shared" ca="1" si="2"/>
        <v>りなさんが　おもちを　つきました。ほのかさんが　おもちを　まるめました。</v>
      </c>
      <c r="D15" s="1" t="str">
        <f t="shared" ca="1" si="3"/>
        <v>だれが　おもちを　まるめましたか。</v>
      </c>
      <c r="G15" s="1" t="str">
        <f ca="1">VLOOKUP(15,namelist,2,0)&amp;"が　おもちを　つきました。"</f>
        <v>りなさんが　おもちを　つきました。</v>
      </c>
      <c r="H15" s="1" t="str">
        <f ca="1">VLOOKUP(35,namelist,2,0)&amp;"が　おもちを　まるめました。"</f>
        <v>ほのかさんが　おもちを　まるめました。</v>
      </c>
      <c r="I15" s="1" t="s">
        <v>419</v>
      </c>
      <c r="J15" s="1" t="s">
        <v>160</v>
      </c>
    </row>
    <row r="16" spans="1:10" s="1" customFormat="1" ht="30" customHeight="1" x14ac:dyDescent="0.15">
      <c r="A16" s="1">
        <f t="shared" ca="1" si="0"/>
        <v>0.60627376118701204</v>
      </c>
      <c r="B16" s="1">
        <f t="shared" ca="1" si="1"/>
        <v>17</v>
      </c>
      <c r="C16" s="1" t="str">
        <f t="shared" ca="1" si="2"/>
        <v>たいがくんが　はなしを　しました。ひなさんが　はなしを　ききました。</v>
      </c>
      <c r="D16" s="1" t="str">
        <f t="shared" ca="1" si="3"/>
        <v>はなしを　きいたのは、だれですか。</v>
      </c>
      <c r="G16" s="1" t="str">
        <f ca="1">VLOOKUP(16,namelist,2,0)&amp;"が　はなしを　しました。"</f>
        <v>たいがくんが　はなしを　しました。</v>
      </c>
      <c r="H16" s="1" t="str">
        <f ca="1">VLOOKUP(36,namelist,2,0)&amp;"が　はなしを　ききました。"</f>
        <v>ひなさんが　はなしを　ききました。</v>
      </c>
      <c r="I16" s="1" t="s">
        <v>17</v>
      </c>
      <c r="J16" s="1" t="s">
        <v>460</v>
      </c>
    </row>
    <row r="17" spans="1:10" s="1" customFormat="1" ht="30" customHeight="1" x14ac:dyDescent="0.15">
      <c r="A17" s="1">
        <f t="shared" ca="1" si="0"/>
        <v>0.64914716059116795</v>
      </c>
      <c r="B17" s="1">
        <f t="shared" ca="1" si="1"/>
        <v>18</v>
      </c>
      <c r="C17" s="1" t="str">
        <f t="shared" ca="1" si="2"/>
        <v>あおとくんは　てれびを　みました。はるきくんは　ほんを　よみました。</v>
      </c>
      <c r="D17" s="1" t="str">
        <f t="shared" ca="1" si="3"/>
        <v>てれびを　みたのは、だれですか。</v>
      </c>
      <c r="G17" s="1" t="str">
        <f ca="1">VLOOKUP(17,namelist,2,0)&amp;"は　てれびを　みました。"</f>
        <v>あおとくんは　てれびを　みました。</v>
      </c>
      <c r="H17" s="1" t="str">
        <f ca="1">VLOOKUP(37,namelist,2,0)&amp;"は　ほんを　よみました。"</f>
        <v>はるきくんは　ほんを　よみました。</v>
      </c>
      <c r="I17" s="1" t="s">
        <v>455</v>
      </c>
      <c r="J17" s="1" t="s">
        <v>13</v>
      </c>
    </row>
    <row r="18" spans="1:10" s="1" customFormat="1" ht="30" customHeight="1" x14ac:dyDescent="0.15">
      <c r="A18" s="1">
        <f t="shared" ca="1" si="0"/>
        <v>0.18902226115793519</v>
      </c>
      <c r="B18" s="1">
        <f t="shared" ca="1" si="1"/>
        <v>3</v>
      </c>
      <c r="C18" s="1" t="str">
        <f t="shared" ca="1" si="2"/>
        <v>はやとくんは　ごはんを　たべました。けいいちくんは　ぱんを　たべました。</v>
      </c>
      <c r="D18" s="1" t="str">
        <f t="shared" ca="1" si="3"/>
        <v>だれが　ごはんを　たべましたか。</v>
      </c>
      <c r="G18" s="1" t="str">
        <f ca="1">VLOOKUP(18,namelist,2,0)&amp;"は　ごはんを　たべました。"</f>
        <v>はやとくんは　ごはんを　たべました。</v>
      </c>
      <c r="H18" s="1" t="str">
        <f ca="1">VLOOKUP(38,namelist,2,0)&amp;"は　ぱんを　たべました。"</f>
        <v>けいいちくんは　ぱんを　たべました。</v>
      </c>
      <c r="I18" s="1" t="s">
        <v>19</v>
      </c>
      <c r="J18" s="1" t="s">
        <v>454</v>
      </c>
    </row>
    <row r="19" spans="1:10" s="1" customFormat="1" ht="30" customHeight="1" x14ac:dyDescent="0.15">
      <c r="A19" s="1">
        <f t="shared" ca="1" si="0"/>
        <v>0.8958953161817601</v>
      </c>
      <c r="B19" s="1">
        <f t="shared" ca="1" si="1"/>
        <v>28</v>
      </c>
      <c r="C19" s="1" t="str">
        <f t="shared" ca="1" si="2"/>
        <v>さきさんは　しゅくだいを　しました。ゆうせいくんは　あそびに　いきました。</v>
      </c>
      <c r="D19" s="1" t="str">
        <f t="shared" ca="1" si="3"/>
        <v>だれが　あそびに　いきましたか。</v>
      </c>
      <c r="G19" s="1" t="str">
        <f ca="1">VLOOKUP(19,namelist,2,0)&amp;"は　しゅくだいを　しました。"</f>
        <v>さきさんは　しゅくだいを　しました。</v>
      </c>
      <c r="H19" s="1" t="str">
        <f ca="1">VLOOKUP(39,namelist,2,0)&amp;"は　あそびに　いきました。"</f>
        <v>ゆうせいくんは　あそびに　いきました。</v>
      </c>
      <c r="I19" s="1" t="s">
        <v>437</v>
      </c>
      <c r="J19" s="1" t="s">
        <v>162</v>
      </c>
    </row>
    <row r="20" spans="1:10" s="1" customFormat="1" ht="30" customHeight="1" x14ac:dyDescent="0.15">
      <c r="A20" s="1">
        <f t="shared" ca="1" si="0"/>
        <v>0.83716778798149372</v>
      </c>
      <c r="B20" s="1">
        <f t="shared" ca="1" si="1"/>
        <v>24</v>
      </c>
      <c r="C20" s="1" t="str">
        <f t="shared" ca="1" si="2"/>
        <v>ゆうなさんは　てつぼうを　しました。えいたくんは　すべりだいを　しました。</v>
      </c>
      <c r="D20" s="1" t="str">
        <f t="shared" ca="1" si="3"/>
        <v>だれが　てつぼうを　しましたか。</v>
      </c>
      <c r="G20" s="1" t="str">
        <f ca="1">VLOOKUP(20,namelist,2,0)&amp;"は　てつぼうを　しました。"</f>
        <v>ゆうなさんは　てつぼうを　しました。</v>
      </c>
      <c r="H20" s="1" t="str">
        <f ca="1">VLOOKUP(40,namelist,2,0)&amp;"は　すべりだいを　しました。"</f>
        <v>えいたくんは　すべりだいを　しました。</v>
      </c>
      <c r="I20" s="1" t="s">
        <v>21</v>
      </c>
      <c r="J20" s="1" t="s">
        <v>461</v>
      </c>
    </row>
    <row r="21" spans="1:10" s="1" customFormat="1" ht="30" customHeight="1" x14ac:dyDescent="0.15">
      <c r="A21" s="1">
        <f t="shared" ca="1" si="0"/>
        <v>0.27145375923416915</v>
      </c>
      <c r="B21" s="1">
        <f t="shared" ca="1" si="1"/>
        <v>9</v>
      </c>
      <c r="C21" s="1" t="str">
        <f t="shared" ca="1" si="2"/>
        <v>ももかさんが　えを　かきました。いちかさんが　えに　いろを　ぬりました。</v>
      </c>
      <c r="D21" s="1" t="str">
        <f t="shared" ca="1" si="3"/>
        <v>だれが　えに　いろを　ぬりましたか。</v>
      </c>
      <c r="G21" s="1" t="str">
        <f ca="1">VLOOKUP(21,namelist,2,0)&amp;"が　えを　かきました。"</f>
        <v>ももかさんが　えを　かきました。</v>
      </c>
      <c r="H21" s="1" t="str">
        <f ca="1">VLOOKUP(41,namelist,2,0)&amp;"が　えに　いろを　ぬりました。"</f>
        <v>いちかさんが　えに　いろを　ぬりました。</v>
      </c>
      <c r="I21" s="1" t="s">
        <v>425</v>
      </c>
      <c r="J21" s="1" t="s">
        <v>179</v>
      </c>
    </row>
    <row r="22" spans="1:10" s="1" customFormat="1" ht="30" customHeight="1" x14ac:dyDescent="0.15">
      <c r="A22" s="1">
        <f t="shared" ca="1" si="0"/>
        <v>0.21294982282739294</v>
      </c>
      <c r="B22" s="1">
        <f t="shared" ca="1" si="1"/>
        <v>6</v>
      </c>
      <c r="C22" s="1" t="str">
        <f t="shared" ca="1" si="2"/>
        <v>あらたくんは　じてんしゃで　でかけました。めいさんは　あるいて　でかけました。</v>
      </c>
      <c r="D22" s="1" t="str">
        <f t="shared" ca="1" si="3"/>
        <v>あるいて　でかけたのは、だれですか。</v>
      </c>
      <c r="G22" s="1" t="str">
        <f ca="1">VLOOKUP(22,namelist,2,0)&amp;"は　じてんしゃで　でかけました。"</f>
        <v>あらたくんは　じてんしゃで　でかけました。</v>
      </c>
      <c r="H22" s="1" t="str">
        <f ca="1">VLOOKUP(42,namelist,2,0)&amp;"は　あるいて　でかけました。"</f>
        <v>めいさんは　あるいて　でかけました。</v>
      </c>
      <c r="I22" s="1" t="s">
        <v>23</v>
      </c>
      <c r="J22" s="1" t="s">
        <v>462</v>
      </c>
    </row>
    <row r="23" spans="1:10" s="1" customFormat="1" ht="30" customHeight="1" x14ac:dyDescent="0.15">
      <c r="A23" s="1">
        <f t="shared" ca="1" si="0"/>
        <v>0.35026342918598175</v>
      </c>
      <c r="B23" s="1">
        <f t="shared" ca="1" si="1"/>
        <v>11</v>
      </c>
      <c r="C23" s="1" t="str">
        <f t="shared" ca="1" si="2"/>
        <v>ことはさんは　じの　れんしゅうを　しました。もとしくんは　てつぼうの　れんしゅうを　しました。</v>
      </c>
      <c r="D23" s="1" t="str">
        <f t="shared" ca="1" si="3"/>
        <v>だれが　てつぼうのれんしゅうを　しましたか。</v>
      </c>
      <c r="G23" s="1" t="str">
        <f ca="1">VLOOKUP(23,namelist,2,0)&amp;"は　じの　れんしゅうを　しました。"</f>
        <v>ことはさんは　じの　れんしゅうを　しました。</v>
      </c>
      <c r="H23" s="1" t="str">
        <f ca="1">VLOOKUP(43,namelist,2,0)&amp;"は　てつぼうの　れんしゅうを　しました。"</f>
        <v>もとしくんは　てつぼうの　れんしゅうを　しました。</v>
      </c>
      <c r="I23" s="1" t="s">
        <v>427</v>
      </c>
      <c r="J23" s="1" t="s">
        <v>406</v>
      </c>
    </row>
    <row r="24" spans="1:10" s="1" customFormat="1" ht="30" customHeight="1" x14ac:dyDescent="0.15">
      <c r="A24" s="1">
        <f t="shared" ca="1" si="0"/>
        <v>0.79572419233755542</v>
      </c>
      <c r="B24" s="1">
        <f t="shared" ca="1" si="1"/>
        <v>23</v>
      </c>
      <c r="C24" s="1" t="str">
        <f t="shared" ca="1" si="2"/>
        <v>あかりさんは　かさを　さしました。ひよりさんは　かっぱを　きました。</v>
      </c>
      <c r="D24" s="1" t="str">
        <f t="shared" ca="1" si="3"/>
        <v>かっぱを　きたのは、だれですか。</v>
      </c>
      <c r="G24" s="1" t="str">
        <f ca="1">VLOOKUP(24,namelist,2,0)&amp;"は　かさを　さしました。"</f>
        <v>あかりさんは　かさを　さしました。</v>
      </c>
      <c r="H24" s="1" t="str">
        <f ca="1">VLOOKUP(44,namelist,2,0)&amp;"は　かっぱを　きました。"</f>
        <v>ひよりさんは　かっぱを　きました。</v>
      </c>
      <c r="I24" s="1" t="s">
        <v>26</v>
      </c>
      <c r="J24" s="1" t="s">
        <v>463</v>
      </c>
    </row>
    <row r="25" spans="1:10" s="1" customFormat="1" ht="30" customHeight="1" x14ac:dyDescent="0.15">
      <c r="A25" s="1">
        <f t="shared" ca="1" si="0"/>
        <v>0.20695496270583558</v>
      </c>
      <c r="B25" s="1">
        <f t="shared" ca="1" si="1"/>
        <v>5</v>
      </c>
      <c r="C25" s="1" t="str">
        <f t="shared" ca="1" si="2"/>
        <v>つむぎさんが　とんぼを　つかまえました。ゆなさんが　とんぼを　むしかごに　いれました。</v>
      </c>
      <c r="D25" s="1" t="str">
        <f t="shared" ca="1" si="3"/>
        <v>とんぼを　つかまえたのは、だれですか。</v>
      </c>
      <c r="G25" s="1" t="str">
        <f ca="1">VLOOKUP(25,namelist,2,0)&amp;"が　とんぼを　つかまえました。"</f>
        <v>つむぎさんが　とんぼを　つかまえました。</v>
      </c>
      <c r="H25" s="1" t="str">
        <f ca="1">VLOOKUP(45,namelist,2,0)&amp;"が　とんぼを　むしかごに　いれました。"</f>
        <v>ゆなさんが　とんぼを　むしかごに　いれました。</v>
      </c>
      <c r="I25" s="1" t="s">
        <v>429</v>
      </c>
      <c r="J25" s="1" t="s">
        <v>166</v>
      </c>
    </row>
    <row r="26" spans="1:10" s="1" customFormat="1" ht="30" customHeight="1" x14ac:dyDescent="0.15">
      <c r="A26" s="1">
        <f t="shared" ca="1" si="0"/>
        <v>0.26187116324511628</v>
      </c>
      <c r="B26" s="1">
        <f t="shared" ca="1" si="1"/>
        <v>7</v>
      </c>
      <c r="C26" s="1" t="str">
        <f t="shared" ca="1" si="2"/>
        <v>けいたくんは　かきのきに　のぼりました。こうたろうくんは　りんごのきに　のぼりました。</v>
      </c>
      <c r="D26" s="1" t="str">
        <f t="shared" ca="1" si="3"/>
        <v>りんごの　きに　のぼったのは、だれですか。</v>
      </c>
      <c r="G26" s="1" t="str">
        <f ca="1">VLOOKUP(26,namelist,2,0)&amp;"は　かきのきに　のぼりました。"</f>
        <v>けいたくんは　かきのきに　のぼりました。</v>
      </c>
      <c r="H26" s="1" t="str">
        <f ca="1">VLOOKUP(46,namelist,2,0)&amp;"は　りんごのきに　のぼりました。"</f>
        <v>こうたろうくんは　りんごのきに　のぼりました。</v>
      </c>
      <c r="I26" s="1" t="s">
        <v>180</v>
      </c>
      <c r="J26" s="1" t="s">
        <v>464</v>
      </c>
    </row>
    <row r="27" spans="1:10" s="1" customFormat="1" ht="30" customHeight="1" x14ac:dyDescent="0.15">
      <c r="A27" s="1">
        <f t="shared" ca="1" si="0"/>
        <v>0.79077101766155966</v>
      </c>
      <c r="B27" s="1">
        <f t="shared" ca="1" si="1"/>
        <v>22</v>
      </c>
      <c r="C27" s="1" t="str">
        <f t="shared" ca="1" si="2"/>
        <v>そうまくんは　おさらを　あらいました。ゆうたくんは　おちゃわんを　あらいました。</v>
      </c>
      <c r="D27" s="1" t="str">
        <f t="shared" ca="1" si="3"/>
        <v>だれが　おちゃわんを　あらいましたか。</v>
      </c>
      <c r="G27" s="1" t="str">
        <f ca="1">VLOOKUP(27,namelist,2,0)&amp;"は　おさらを　あらいました。"</f>
        <v>そうまくんは　おさらを　あらいました。</v>
      </c>
      <c r="H27" s="1" t="str">
        <f ca="1">VLOOKUP(47,namelist,2,0)&amp;"は　おちゃわんを　あらいました。"</f>
        <v>ゆうたくんは　おちゃわんを　あらいました。</v>
      </c>
      <c r="I27" s="1" t="s">
        <v>431</v>
      </c>
      <c r="J27" s="1" t="s">
        <v>181</v>
      </c>
    </row>
    <row r="28" spans="1:10" s="1" customFormat="1" ht="30" customHeight="1" x14ac:dyDescent="0.15">
      <c r="A28" s="1">
        <f t="shared" ca="1" si="0"/>
        <v>0.38044282767255611</v>
      </c>
      <c r="B28" s="1">
        <f t="shared" ca="1" si="1"/>
        <v>12</v>
      </c>
      <c r="C28" s="1" t="str">
        <f t="shared" ca="1" si="2"/>
        <v>こはるさんは　あなを　ほりました。あんなさんは　あなに　みずを　いれました。</v>
      </c>
      <c r="D28" s="1" t="str">
        <f t="shared" ca="1" si="3"/>
        <v>みずを　いれたのは、だれですか。</v>
      </c>
      <c r="G28" s="1" t="str">
        <f ca="1">VLOOKUP(28,namelist,2,0)&amp;"は　あなを　ほりました。"</f>
        <v>こはるさんは　あなを　ほりました。</v>
      </c>
      <c r="H28" s="1" t="str">
        <f ca="1">VLOOKUP(48,namelist,2,0)&amp;"は　あなに　みずを　いれました。"</f>
        <v>あんなさんは　あなに　みずを　いれました。</v>
      </c>
      <c r="I28" s="1" t="s">
        <v>29</v>
      </c>
      <c r="J28" s="1" t="s">
        <v>465</v>
      </c>
    </row>
    <row r="29" spans="1:10" s="1" customFormat="1" ht="30" customHeight="1" x14ac:dyDescent="0.15">
      <c r="A29" s="1">
        <f t="shared" ca="1" si="0"/>
        <v>0.67243942387470879</v>
      </c>
      <c r="B29" s="1">
        <f t="shared" ca="1" si="1"/>
        <v>19</v>
      </c>
      <c r="C29" s="1" t="str">
        <f t="shared" ca="1" si="2"/>
        <v>ひなたくんは　あるいて　いきました。すみれさんは　はしって　いきました。</v>
      </c>
      <c r="D29" s="1" t="str">
        <f t="shared" ca="1" si="3"/>
        <v>あるいて　いったのは、だれですか。</v>
      </c>
      <c r="G29" s="1" t="str">
        <f ca="1">VLOOKUP(29,namelist,2,0)&amp;"は　あるいて　いきました。"</f>
        <v>ひなたくんは　あるいて　いきました。</v>
      </c>
      <c r="H29" s="1" t="str">
        <f ca="1">VLOOKUP(49,namelist,2,0)&amp;"は　はしって　いきました。"</f>
        <v>すみれさんは　はしって　いきました。</v>
      </c>
      <c r="I29" s="1" t="s">
        <v>407</v>
      </c>
      <c r="J29" s="1" t="s">
        <v>466</v>
      </c>
    </row>
    <row r="30" spans="1:10" s="1" customFormat="1" ht="30" customHeight="1" x14ac:dyDescent="0.15">
      <c r="A30" s="1">
        <f t="shared" ca="1" si="0"/>
        <v>0.92704652186783876</v>
      </c>
      <c r="B30" s="1">
        <f t="shared" ca="1" si="1"/>
        <v>29</v>
      </c>
      <c r="C30" s="1" t="str">
        <f t="shared" ca="1" si="2"/>
        <v>れいさんは　つみきで　あそびました。りおさんは　ブロックで　あそびました。</v>
      </c>
      <c r="D30" s="1" t="str">
        <f t="shared" ca="1" si="3"/>
        <v>だれが　ブロックで　あそびましたか。</v>
      </c>
      <c r="G30" s="1" t="str">
        <f ca="1">VLOOKUP(30,namelist,2,0)&amp;"は　つみきで　あそびました。"</f>
        <v>れいさんは　つみきで　あそびました。</v>
      </c>
      <c r="H30" s="1" t="str">
        <f ca="1">VLOOKUP(50,namelist,2,0)&amp;"は　ブロックで　あそびました。"</f>
        <v>りおさんは　ブロックで　あそびました。</v>
      </c>
      <c r="I30" s="1" t="s">
        <v>173</v>
      </c>
      <c r="J30" s="1" t="s">
        <v>182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topLeftCell="A2" workbookViewId="0">
      <selection activeCell="F15" sqref="F15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9" max="10" width="39.5" bestFit="1" customWidth="1"/>
  </cols>
  <sheetData>
    <row r="1" spans="1:10" x14ac:dyDescent="0.15">
      <c r="A1" t="s">
        <v>345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0.53182660493879896</v>
      </c>
      <c r="B2" s="1">
        <f ca="1">RANK(A2,A$2:A$30,1)</f>
        <v>17</v>
      </c>
      <c r="C2" s="1" t="str">
        <f>G2&amp;H2</f>
        <v>３がつみっかは　ひなまつりです。</v>
      </c>
      <c r="D2" s="1" t="str">
        <f ca="1">IF(MOD(INT(RAND()*10),2)=0,I2,J2)</f>
        <v>ひなまつりは、いつですか。</v>
      </c>
      <c r="G2" s="1" t="s">
        <v>467</v>
      </c>
      <c r="I2" s="1" t="s">
        <v>183</v>
      </c>
      <c r="J2" s="1" t="s">
        <v>183</v>
      </c>
    </row>
    <row r="3" spans="1:10" s="1" customFormat="1" ht="30" customHeight="1" x14ac:dyDescent="0.15">
      <c r="A3" s="1">
        <f t="shared" ref="A3:A30" ca="1" si="0">RAND()</f>
        <v>0.39370122734013191</v>
      </c>
      <c r="B3" s="1">
        <f t="shared" ref="B3:B30" ca="1" si="1">RANK(A3,A$2:A$30,1)</f>
        <v>13</v>
      </c>
      <c r="C3" s="1" t="str">
        <f t="shared" ref="C3:C30" si="2">G3&amp;H3</f>
        <v>５がついつかは、　こどものひ　です。</v>
      </c>
      <c r="D3" s="1" t="str">
        <f t="shared" ref="D3:D30" ca="1" si="3">IF(MOD(INT(RAND()*10),2)=0,I3,J3)</f>
        <v>こどものひは、いつですか。</v>
      </c>
      <c r="G3" s="1" t="s">
        <v>468</v>
      </c>
      <c r="I3" s="1" t="s">
        <v>184</v>
      </c>
      <c r="J3" s="1" t="s">
        <v>184</v>
      </c>
    </row>
    <row r="4" spans="1:10" s="1" customFormat="1" ht="30" customHeight="1" x14ac:dyDescent="0.15">
      <c r="A4" s="1">
        <f t="shared" ca="1" si="0"/>
        <v>0.14403735047060784</v>
      </c>
      <c r="B4" s="1">
        <f t="shared" ca="1" si="1"/>
        <v>7</v>
      </c>
      <c r="C4" s="1" t="str">
        <f t="shared" si="2"/>
        <v>はるに　なると、さくらの　はなが　いっぱいさきます。</v>
      </c>
      <c r="D4" s="1" t="str">
        <f t="shared" ca="1" si="3"/>
        <v>さくらの　はなは、いつさきますか。</v>
      </c>
      <c r="G4" s="1" t="s">
        <v>185</v>
      </c>
      <c r="I4" s="1" t="s">
        <v>311</v>
      </c>
      <c r="J4" s="1" t="s">
        <v>494</v>
      </c>
    </row>
    <row r="5" spans="1:10" s="1" customFormat="1" ht="30" customHeight="1" x14ac:dyDescent="0.15">
      <c r="A5" s="1">
        <f t="shared" ca="1" si="0"/>
        <v>0.24349468103085703</v>
      </c>
      <c r="B5" s="1">
        <f t="shared" ca="1" si="1"/>
        <v>9</v>
      </c>
      <c r="C5" s="1" t="str">
        <f t="shared" si="2"/>
        <v>たんぽぽは、はるになると　さきます。</v>
      </c>
      <c r="D5" s="1" t="str">
        <f t="shared" ca="1" si="3"/>
        <v>たんぽぽは、いつさきますか。</v>
      </c>
      <c r="G5" s="1" t="s">
        <v>187</v>
      </c>
      <c r="I5" s="1" t="s">
        <v>188</v>
      </c>
      <c r="J5" s="1" t="s">
        <v>491</v>
      </c>
    </row>
    <row r="6" spans="1:10" s="1" customFormat="1" ht="30" customHeight="1" x14ac:dyDescent="0.15">
      <c r="A6" s="1">
        <f t="shared" ca="1" si="0"/>
        <v>0.45749801387066347</v>
      </c>
      <c r="B6" s="1">
        <f t="shared" ca="1" si="1"/>
        <v>15</v>
      </c>
      <c r="C6" s="1" t="str">
        <f t="shared" si="2"/>
        <v>なつに　なると、ぷーるで　げんきに　およぎます。</v>
      </c>
      <c r="D6" s="1" t="str">
        <f t="shared" ca="1" si="3"/>
        <v>ぷうるで　いつになると　およぎますか。</v>
      </c>
      <c r="G6" s="1" t="s">
        <v>469</v>
      </c>
      <c r="I6" s="1" t="s">
        <v>493</v>
      </c>
      <c r="J6" s="1" t="s">
        <v>470</v>
      </c>
    </row>
    <row r="7" spans="1:10" s="1" customFormat="1" ht="30" customHeight="1" x14ac:dyDescent="0.15">
      <c r="A7" s="1">
        <f t="shared" ca="1" si="0"/>
        <v>0.33088255766799146</v>
      </c>
      <c r="B7" s="1">
        <f t="shared" ca="1" si="1"/>
        <v>11</v>
      </c>
      <c r="C7" s="1" t="str">
        <f t="shared" si="2"/>
        <v>なつに　なると　かぶとむし　とりに　いきます。</v>
      </c>
      <c r="D7" s="1" t="str">
        <f t="shared" ca="1" si="3"/>
        <v>かぶとむしとりは、いつになると　いきますか。</v>
      </c>
      <c r="G7" s="1" t="s">
        <v>191</v>
      </c>
      <c r="I7" s="1" t="s">
        <v>492</v>
      </c>
      <c r="J7" s="1" t="s">
        <v>192</v>
      </c>
    </row>
    <row r="8" spans="1:10" s="1" customFormat="1" ht="30" customHeight="1" x14ac:dyDescent="0.15">
      <c r="A8" s="1">
        <f t="shared" ca="1" si="0"/>
        <v>0.69133740608429439</v>
      </c>
      <c r="B8" s="1">
        <f t="shared" ca="1" si="1"/>
        <v>22</v>
      </c>
      <c r="C8" s="1" t="str">
        <f t="shared" si="2"/>
        <v>あきに　なると　ぶどうや　りんごが　おいしくなります。</v>
      </c>
      <c r="D8" s="1" t="str">
        <f t="shared" ca="1" si="3"/>
        <v>ぶどうや　りんごが　おいしくなるのは、いつですか。</v>
      </c>
      <c r="G8" s="1" t="s">
        <v>471</v>
      </c>
      <c r="I8" s="1" t="s">
        <v>472</v>
      </c>
      <c r="J8" s="1" t="s">
        <v>490</v>
      </c>
    </row>
    <row r="9" spans="1:10" s="1" customFormat="1" ht="30" customHeight="1" x14ac:dyDescent="0.15">
      <c r="A9" s="1">
        <f t="shared" ca="1" si="0"/>
        <v>0.51499462532553764</v>
      </c>
      <c r="B9" s="1">
        <f t="shared" ca="1" si="1"/>
        <v>16</v>
      </c>
      <c r="C9" s="1" t="str">
        <f t="shared" si="2"/>
        <v>あきに　なると　あかとんぼが　とんできます。</v>
      </c>
      <c r="D9" s="1" t="str">
        <f t="shared" ca="1" si="3"/>
        <v>あかとんぼは、いつになると　とんできますか。</v>
      </c>
      <c r="G9" s="1" t="s">
        <v>193</v>
      </c>
      <c r="I9" s="1" t="s">
        <v>194</v>
      </c>
      <c r="J9" s="1" t="s">
        <v>194</v>
      </c>
    </row>
    <row r="10" spans="1:10" s="1" customFormat="1" ht="30" customHeight="1" x14ac:dyDescent="0.15">
      <c r="A10" s="1">
        <f t="shared" ca="1" si="0"/>
        <v>0.9900545556326722</v>
      </c>
      <c r="B10" s="1">
        <f t="shared" ca="1" si="1"/>
        <v>29</v>
      </c>
      <c r="C10" s="1" t="str">
        <f t="shared" si="2"/>
        <v>ふゆに　なると　さむいので　ストーブを　だします。</v>
      </c>
      <c r="D10" s="1" t="str">
        <f t="shared" ca="1" si="3"/>
        <v>いつになると　ストーブを　だしますか。</v>
      </c>
      <c r="G10" s="1" t="s">
        <v>195</v>
      </c>
      <c r="I10" s="1" t="s">
        <v>196</v>
      </c>
      <c r="J10" s="1" t="s">
        <v>196</v>
      </c>
    </row>
    <row r="11" spans="1:10" s="1" customFormat="1" ht="30" customHeight="1" x14ac:dyDescent="0.15">
      <c r="A11" s="1">
        <f t="shared" ca="1" si="0"/>
        <v>7.9964408186712022E-2</v>
      </c>
      <c r="B11" s="1">
        <f t="shared" ca="1" si="1"/>
        <v>5</v>
      </c>
      <c r="C11" s="1" t="str">
        <f t="shared" si="2"/>
        <v>ふゆに　なると　いけに　こおりが　はります。</v>
      </c>
      <c r="D11" s="1" t="str">
        <f t="shared" ca="1" si="3"/>
        <v>いつになると　こおりが　はりますか。</v>
      </c>
      <c r="G11" s="1" t="s">
        <v>197</v>
      </c>
      <c r="I11" s="1" t="s">
        <v>198</v>
      </c>
      <c r="J11" s="1" t="s">
        <v>198</v>
      </c>
    </row>
    <row r="12" spans="1:10" s="1" customFormat="1" ht="30" customHeight="1" x14ac:dyDescent="0.15">
      <c r="A12" s="1">
        <f t="shared" ca="1" si="0"/>
        <v>1.3394365632031335E-2</v>
      </c>
      <c r="B12" s="1">
        <f t="shared" ca="1" si="1"/>
        <v>2</v>
      </c>
      <c r="C12" s="1" t="str">
        <f t="shared" si="2"/>
        <v>おととい　いぬが　うまれました。</v>
      </c>
      <c r="D12" s="1" t="str">
        <f t="shared" ca="1" si="3"/>
        <v>いつ　いぬが　うまれましたか。</v>
      </c>
      <c r="G12" s="1" t="s">
        <v>199</v>
      </c>
      <c r="I12" s="1" t="s">
        <v>312</v>
      </c>
      <c r="J12" s="1" t="s">
        <v>202</v>
      </c>
    </row>
    <row r="13" spans="1:10" s="1" customFormat="1" ht="30" customHeight="1" x14ac:dyDescent="0.15">
      <c r="A13" s="1">
        <f t="shared" ca="1" si="0"/>
        <v>0.29814021087631104</v>
      </c>
      <c r="B13" s="1">
        <f t="shared" ca="1" si="1"/>
        <v>10</v>
      </c>
      <c r="C13" s="1" t="str">
        <f t="shared" si="2"/>
        <v>おととい　だいじけんが　おこりました。</v>
      </c>
      <c r="D13" s="1" t="str">
        <f t="shared" ca="1" si="3"/>
        <v>いつ　だいじけんが　おこりましたか。</v>
      </c>
      <c r="G13" s="1" t="s">
        <v>211</v>
      </c>
      <c r="I13" s="1" t="s">
        <v>313</v>
      </c>
      <c r="J13" s="1" t="s">
        <v>212</v>
      </c>
    </row>
    <row r="14" spans="1:10" s="1" customFormat="1" ht="30" customHeight="1" x14ac:dyDescent="0.15">
      <c r="A14" s="1">
        <f t="shared" ca="1" si="0"/>
        <v>0.78106373342274704</v>
      </c>
      <c r="B14" s="1">
        <f t="shared" ca="1" si="1"/>
        <v>27</v>
      </c>
      <c r="C14" s="1" t="str">
        <f t="shared" si="2"/>
        <v>きのう　おじいさんが　きました。</v>
      </c>
      <c r="D14" s="1" t="str">
        <f t="shared" ca="1" si="3"/>
        <v>おじいさんは、いつ　きましたか。</v>
      </c>
      <c r="G14" s="1" t="s">
        <v>200</v>
      </c>
      <c r="I14" s="1" t="s">
        <v>473</v>
      </c>
      <c r="J14" s="1" t="s">
        <v>201</v>
      </c>
    </row>
    <row r="15" spans="1:10" s="1" customFormat="1" ht="30" customHeight="1" x14ac:dyDescent="0.15">
      <c r="A15" s="1">
        <f t="shared" ca="1" si="0"/>
        <v>0.73092366277166765</v>
      </c>
      <c r="B15" s="1">
        <f t="shared" ca="1" si="1"/>
        <v>24</v>
      </c>
      <c r="C15" s="1" t="str">
        <f t="shared" si="2"/>
        <v>きのう　みんなで　おこのみやきを　たべました。</v>
      </c>
      <c r="D15" s="1" t="str">
        <f t="shared" ca="1" si="3"/>
        <v>いつ　おこのみやきを　たべましたか。</v>
      </c>
      <c r="G15" s="1" t="s">
        <v>213</v>
      </c>
      <c r="I15" s="1" t="s">
        <v>314</v>
      </c>
      <c r="J15" s="1" t="s">
        <v>214</v>
      </c>
    </row>
    <row r="16" spans="1:10" s="1" customFormat="1" ht="30" customHeight="1" x14ac:dyDescent="0.15">
      <c r="A16" s="1">
        <f t="shared" ca="1" si="0"/>
        <v>0.60413059336431996</v>
      </c>
      <c r="B16" s="1">
        <f t="shared" ca="1" si="1"/>
        <v>20</v>
      </c>
      <c r="C16" s="1" t="str">
        <f t="shared" si="2"/>
        <v>ぼくは、きょう　さかあがりが　できるように　なりました。</v>
      </c>
      <c r="D16" s="1" t="str">
        <f t="shared" ca="1" si="3"/>
        <v>さかあがりが　できるように　なったのは、いつですか。</v>
      </c>
      <c r="G16" s="1" t="s">
        <v>215</v>
      </c>
      <c r="I16" s="1" t="s">
        <v>474</v>
      </c>
      <c r="J16" s="1" t="s">
        <v>232</v>
      </c>
    </row>
    <row r="17" spans="1:10" s="1" customFormat="1" ht="30" customHeight="1" x14ac:dyDescent="0.15">
      <c r="A17" s="1">
        <f t="shared" ca="1" si="0"/>
        <v>0.76117607540433119</v>
      </c>
      <c r="B17" s="1">
        <f t="shared" ca="1" si="1"/>
        <v>26</v>
      </c>
      <c r="C17" s="1" t="str">
        <f t="shared" si="2"/>
        <v>きょうの　たいいくで　とびばこを　しました。</v>
      </c>
      <c r="D17" s="1" t="str">
        <f t="shared" ca="1" si="3"/>
        <v>いつの　たいいくで　とびばこを　しましたか。</v>
      </c>
      <c r="G17" s="1" t="s">
        <v>216</v>
      </c>
      <c r="I17" s="1" t="s">
        <v>315</v>
      </c>
      <c r="J17" s="1" t="s">
        <v>666</v>
      </c>
    </row>
    <row r="18" spans="1:10" s="1" customFormat="1" ht="30" customHeight="1" x14ac:dyDescent="0.15">
      <c r="A18" s="1">
        <f t="shared" ca="1" si="0"/>
        <v>0.43871158345178674</v>
      </c>
      <c r="B18" s="1">
        <f t="shared" ca="1" si="1"/>
        <v>14</v>
      </c>
      <c r="C18" s="1" t="str">
        <f t="shared" si="2"/>
        <v>あした　ほんを　かえします。</v>
      </c>
      <c r="D18" s="1" t="str">
        <f t="shared" ca="1" si="3"/>
        <v>ほんを　かえすのは、いつですか。</v>
      </c>
      <c r="G18" s="1" t="s">
        <v>476</v>
      </c>
      <c r="I18" s="1" t="s">
        <v>475</v>
      </c>
      <c r="J18" s="1" t="s">
        <v>477</v>
      </c>
    </row>
    <row r="19" spans="1:10" s="1" customFormat="1" ht="30" customHeight="1" x14ac:dyDescent="0.15">
      <c r="A19" s="1">
        <f t="shared" ca="1" si="0"/>
        <v>0.61743713869675898</v>
      </c>
      <c r="B19" s="1">
        <f t="shared" ca="1" si="1"/>
        <v>21</v>
      </c>
      <c r="C19" s="1" t="str">
        <f t="shared" si="2"/>
        <v>あした　すいぞくかんに　えんそくに　いきます。</v>
      </c>
      <c r="D19" s="1" t="str">
        <f t="shared" ca="1" si="3"/>
        <v>えんそくに　いくのは、いつですか。</v>
      </c>
      <c r="G19" s="1" t="s">
        <v>217</v>
      </c>
      <c r="I19" s="1" t="s">
        <v>478</v>
      </c>
      <c r="J19" s="1" t="s">
        <v>218</v>
      </c>
    </row>
    <row r="20" spans="1:10" s="1" customFormat="1" ht="30" customHeight="1" x14ac:dyDescent="0.15">
      <c r="A20" s="1">
        <f t="shared" ca="1" si="0"/>
        <v>0.72776706538330116</v>
      </c>
      <c r="B20" s="1">
        <f t="shared" ca="1" si="1"/>
        <v>23</v>
      </c>
      <c r="C20" s="1" t="str">
        <f t="shared" si="2"/>
        <v>あさって　おじいさんが　きてくれます。</v>
      </c>
      <c r="D20" s="1" t="str">
        <f t="shared" ca="1" si="3"/>
        <v>いつ　おじいさんが　きますか。</v>
      </c>
      <c r="G20" s="1" t="s">
        <v>219</v>
      </c>
      <c r="I20" s="1" t="s">
        <v>479</v>
      </c>
      <c r="J20" s="1" t="s">
        <v>220</v>
      </c>
    </row>
    <row r="21" spans="1:10" s="1" customFormat="1" ht="30" customHeight="1" x14ac:dyDescent="0.15">
      <c r="A21" s="1">
        <f t="shared" ca="1" si="0"/>
        <v>0.87427340904669082</v>
      </c>
      <c r="B21" s="1">
        <f t="shared" ca="1" si="1"/>
        <v>28</v>
      </c>
      <c r="C21" s="1" t="str">
        <f t="shared" si="2"/>
        <v>あさっては、わたしの　たんじょうびです。</v>
      </c>
      <c r="D21" s="1" t="str">
        <f t="shared" ca="1" si="3"/>
        <v>たんじょうびは、いつですか。</v>
      </c>
      <c r="G21" s="1" t="s">
        <v>221</v>
      </c>
      <c r="I21" s="1" t="s">
        <v>222</v>
      </c>
      <c r="J21" s="1" t="s">
        <v>480</v>
      </c>
    </row>
    <row r="22" spans="1:10" s="1" customFormat="1" ht="30" customHeight="1" x14ac:dyDescent="0.15">
      <c r="A22" s="1">
        <f t="shared" ca="1" si="0"/>
        <v>0.75247308489894871</v>
      </c>
      <c r="B22" s="1">
        <f t="shared" ca="1" si="1"/>
        <v>25</v>
      </c>
      <c r="C22" s="1" t="str">
        <f t="shared" si="2"/>
        <v>あさ　しんぶんを　とりに　いきます。</v>
      </c>
      <c r="D22" s="1" t="str">
        <f t="shared" ca="1" si="3"/>
        <v>いつ　しんぶんを　とりに　いきますか。</v>
      </c>
      <c r="G22" s="1" t="s">
        <v>223</v>
      </c>
      <c r="I22" s="1" t="s">
        <v>224</v>
      </c>
      <c r="J22" s="1" t="s">
        <v>481</v>
      </c>
    </row>
    <row r="23" spans="1:10" s="1" customFormat="1" ht="30" customHeight="1" x14ac:dyDescent="0.15">
      <c r="A23" s="1">
        <f t="shared" ca="1" si="0"/>
        <v>7.5879903412548355E-2</v>
      </c>
      <c r="B23" s="1">
        <f t="shared" ca="1" si="1"/>
        <v>4</v>
      </c>
      <c r="C23" s="1" t="str">
        <f t="shared" si="2"/>
        <v>あさ　はなに　みずを　やります。</v>
      </c>
      <c r="D23" s="1" t="str">
        <f t="shared" ca="1" si="3"/>
        <v>はなに　みずを　やるのは、いつですか。</v>
      </c>
      <c r="G23" s="1" t="s">
        <v>203</v>
      </c>
      <c r="I23" s="1" t="s">
        <v>482</v>
      </c>
      <c r="J23" s="1" t="s">
        <v>204</v>
      </c>
    </row>
    <row r="24" spans="1:10" s="1" customFormat="1" ht="30" customHeight="1" x14ac:dyDescent="0.15">
      <c r="A24" s="1">
        <f t="shared" ca="1" si="0"/>
        <v>0.59807474125913773</v>
      </c>
      <c r="B24" s="1">
        <f t="shared" ca="1" si="1"/>
        <v>19</v>
      </c>
      <c r="C24" s="1" t="str">
        <f t="shared" si="2"/>
        <v>ゆうびんは、おひるに　とどきます。</v>
      </c>
      <c r="D24" s="1" t="str">
        <f t="shared" ca="1" si="3"/>
        <v>いつ　ゆうびんが　とどきますか。</v>
      </c>
      <c r="G24" s="1" t="s">
        <v>205</v>
      </c>
      <c r="I24" s="1" t="s">
        <v>316</v>
      </c>
      <c r="J24" s="1" t="s">
        <v>206</v>
      </c>
    </row>
    <row r="25" spans="1:10" s="1" customFormat="1" ht="30" customHeight="1" x14ac:dyDescent="0.15">
      <c r="A25" s="1">
        <f t="shared" ca="1" si="0"/>
        <v>0.5812868083750643</v>
      </c>
      <c r="B25" s="1">
        <f t="shared" ca="1" si="1"/>
        <v>18</v>
      </c>
      <c r="C25" s="1" t="str">
        <f t="shared" si="2"/>
        <v>おひるに　なったら　しまの　たんけんに　いきます。</v>
      </c>
      <c r="D25" s="1" t="str">
        <f t="shared" ca="1" si="3"/>
        <v>いつ　たんけんに　いきますか。</v>
      </c>
      <c r="G25" s="1" t="s">
        <v>225</v>
      </c>
      <c r="I25" s="1" t="s">
        <v>483</v>
      </c>
      <c r="J25" s="1" t="s">
        <v>226</v>
      </c>
    </row>
    <row r="26" spans="1:10" s="1" customFormat="1" ht="30" customHeight="1" x14ac:dyDescent="0.15">
      <c r="A26" s="1">
        <f t="shared" ca="1" si="0"/>
        <v>0.15359123436483324</v>
      </c>
      <c r="B26" s="1">
        <f t="shared" ca="1" si="1"/>
        <v>8</v>
      </c>
      <c r="C26" s="1" t="str">
        <f t="shared" si="2"/>
        <v>よるに　なると　ほしが　よくみえます。</v>
      </c>
      <c r="D26" s="1" t="str">
        <f t="shared" ca="1" si="3"/>
        <v>いつ　ほしが　みえますか。</v>
      </c>
      <c r="G26" s="1" t="s">
        <v>207</v>
      </c>
      <c r="I26" s="1" t="s">
        <v>484</v>
      </c>
      <c r="J26" s="1" t="s">
        <v>208</v>
      </c>
    </row>
    <row r="27" spans="1:10" s="1" customFormat="1" ht="30" customHeight="1" x14ac:dyDescent="0.15">
      <c r="A27" s="1">
        <f t="shared" ca="1" si="0"/>
        <v>0.10904010974679823</v>
      </c>
      <c r="B27" s="1">
        <f t="shared" ca="1" si="1"/>
        <v>6</v>
      </c>
      <c r="C27" s="1" t="str">
        <f t="shared" si="2"/>
        <v>おかあさんは、よる　おしごとから　かえってきます。</v>
      </c>
      <c r="D27" s="1" t="str">
        <f t="shared" ca="1" si="3"/>
        <v>いつ　おかあさんが、かえってきますか。</v>
      </c>
      <c r="G27" s="1" t="s">
        <v>227</v>
      </c>
      <c r="I27" s="1" t="s">
        <v>228</v>
      </c>
      <c r="J27" s="1" t="s">
        <v>485</v>
      </c>
    </row>
    <row r="28" spans="1:10" s="1" customFormat="1" ht="30" customHeight="1" x14ac:dyDescent="0.15">
      <c r="A28" s="1">
        <f t="shared" ca="1" si="0"/>
        <v>4.8080775214530025E-2</v>
      </c>
      <c r="B28" s="1">
        <f t="shared" ca="1" si="1"/>
        <v>3</v>
      </c>
      <c r="C28" s="1" t="str">
        <f t="shared" si="2"/>
        <v>この　おみせは、すいようびが　やすみです。</v>
      </c>
      <c r="D28" s="1" t="str">
        <f t="shared" ca="1" si="3"/>
        <v>いつ　おみせが　おやすみですか。</v>
      </c>
      <c r="G28" s="1" t="s">
        <v>229</v>
      </c>
      <c r="I28" s="1" t="s">
        <v>486</v>
      </c>
      <c r="J28" s="1" t="s">
        <v>487</v>
      </c>
    </row>
    <row r="29" spans="1:10" s="1" customFormat="1" ht="30" customHeight="1" x14ac:dyDescent="0.15">
      <c r="A29" s="1">
        <f t="shared" ca="1" si="0"/>
        <v>9.9508659251017484E-3</v>
      </c>
      <c r="B29" s="1">
        <f t="shared" ca="1" si="1"/>
        <v>1</v>
      </c>
      <c r="C29" s="1" t="str">
        <f t="shared" si="2"/>
        <v>にちようびに　ともだちと　こうえんに　いきます。</v>
      </c>
      <c r="D29" s="1" t="str">
        <f t="shared" ca="1" si="3"/>
        <v>こうえんに　いくのは、いつですか。</v>
      </c>
      <c r="G29" s="1" t="s">
        <v>209</v>
      </c>
      <c r="I29" s="1" t="s">
        <v>488</v>
      </c>
      <c r="J29" s="1" t="s">
        <v>210</v>
      </c>
    </row>
    <row r="30" spans="1:10" s="1" customFormat="1" ht="30" customHeight="1" x14ac:dyDescent="0.15">
      <c r="A30" s="1">
        <f t="shared" ca="1" si="0"/>
        <v>0.34965907578836219</v>
      </c>
      <c r="B30" s="1">
        <f t="shared" ca="1" si="1"/>
        <v>12</v>
      </c>
      <c r="C30" s="1" t="str">
        <f t="shared" si="2"/>
        <v>どようびに　えいがを　みにいきます。</v>
      </c>
      <c r="D30" s="1" t="str">
        <f t="shared" ca="1" si="3"/>
        <v>えいがを　みにいくのは、いつですか。</v>
      </c>
      <c r="G30" s="1" t="s">
        <v>230</v>
      </c>
      <c r="I30" s="1" t="s">
        <v>489</v>
      </c>
      <c r="J30" s="1" t="s">
        <v>231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topLeftCell="G19" workbookViewId="0">
      <selection activeCell="I31" sqref="I31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4.875" bestFit="1" customWidth="1"/>
    <col min="9" max="10" width="39.5" bestFit="1" customWidth="1"/>
  </cols>
  <sheetData>
    <row r="1" spans="1:10" x14ac:dyDescent="0.15">
      <c r="A1" t="s">
        <v>346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0.497014484706229</v>
      </c>
      <c r="B2" s="1">
        <f ca="1">RANK(A2,A$2:A$30,1)</f>
        <v>13</v>
      </c>
      <c r="C2" s="1" t="str">
        <f>G2&amp;H2</f>
        <v>３がつみっかは、　ひなまつりです。ひなまつりは、もものせっくと　いいます。</v>
      </c>
      <c r="D2" s="1" t="str">
        <f ca="1">IF(MOD(INT(RAND()*10),2)=0,I2,J2)</f>
        <v>もものせっくは　いつですか。</v>
      </c>
      <c r="G2" s="1" t="s">
        <v>495</v>
      </c>
      <c r="H2" s="1" t="s">
        <v>233</v>
      </c>
      <c r="I2" s="1" t="s">
        <v>183</v>
      </c>
      <c r="J2" s="1" t="s">
        <v>234</v>
      </c>
    </row>
    <row r="3" spans="1:10" s="1" customFormat="1" ht="30" customHeight="1" x14ac:dyDescent="0.15">
      <c r="A3" s="1">
        <f t="shared" ref="A3:A30" ca="1" si="0">RAND()</f>
        <v>0.62762694277510833</v>
      </c>
      <c r="B3" s="1">
        <f t="shared" ref="B3:B30" ca="1" si="1">RANK(A3,A$2:A$30,1)</f>
        <v>19</v>
      </c>
      <c r="C3" s="1" t="str">
        <f t="shared" ref="C3:C30" si="2">G3&amp;H3</f>
        <v>５がついつかは、こどものひ　です。こどものひは、たんごのせっくと　いいます。</v>
      </c>
      <c r="D3" s="1" t="str">
        <f t="shared" ref="D3:D30" ca="1" si="3">IF(MOD(INT(RAND()*10),2)=0,I3,J3)</f>
        <v>たんごのせっくは　いつですか。</v>
      </c>
      <c r="G3" s="1" t="s">
        <v>496</v>
      </c>
      <c r="H3" s="1" t="s">
        <v>497</v>
      </c>
      <c r="I3" s="1" t="s">
        <v>184</v>
      </c>
      <c r="J3" s="1" t="s">
        <v>498</v>
      </c>
    </row>
    <row r="4" spans="1:10" s="1" customFormat="1" ht="30" customHeight="1" x14ac:dyDescent="0.15">
      <c r="A4" s="1">
        <f t="shared" ca="1" si="0"/>
        <v>0.90929045283772292</v>
      </c>
      <c r="B4" s="1">
        <f t="shared" ca="1" si="1"/>
        <v>26</v>
      </c>
      <c r="C4" s="1" t="str">
        <f t="shared" si="2"/>
        <v>はるに　なると、さくらの　はなが　いっぱいさきます。なのはなも　さきます。</v>
      </c>
      <c r="D4" s="1" t="str">
        <f t="shared" ca="1" si="3"/>
        <v>なのはなが　さくのは、いつですか。</v>
      </c>
      <c r="G4" s="1" t="s">
        <v>185</v>
      </c>
      <c r="H4" s="1" t="s">
        <v>235</v>
      </c>
      <c r="I4" s="1" t="s">
        <v>186</v>
      </c>
      <c r="J4" s="1" t="s">
        <v>236</v>
      </c>
    </row>
    <row r="5" spans="1:10" s="1" customFormat="1" ht="30" customHeight="1" x14ac:dyDescent="0.15">
      <c r="A5" s="1">
        <f t="shared" ca="1" si="0"/>
        <v>0.24794353078374609</v>
      </c>
      <c r="B5" s="1">
        <f t="shared" ca="1" si="1"/>
        <v>7</v>
      </c>
      <c r="C5" s="1" t="str">
        <f t="shared" si="2"/>
        <v>たんぽぽは、はるになると　さきます。チューリップも　さきます。</v>
      </c>
      <c r="D5" s="1" t="str">
        <f t="shared" ca="1" si="3"/>
        <v>たんぽぽは、いつさきますか。</v>
      </c>
      <c r="G5" s="1" t="s">
        <v>187</v>
      </c>
      <c r="H5" s="1" t="s">
        <v>237</v>
      </c>
      <c r="I5" s="1" t="s">
        <v>188</v>
      </c>
      <c r="J5" s="1" t="s">
        <v>238</v>
      </c>
    </row>
    <row r="6" spans="1:10" s="1" customFormat="1" ht="30" customHeight="1" x14ac:dyDescent="0.15">
      <c r="A6" s="1">
        <f t="shared" ca="1" si="0"/>
        <v>0.5512900403512192</v>
      </c>
      <c r="B6" s="1">
        <f t="shared" ca="1" si="1"/>
        <v>15</v>
      </c>
      <c r="C6" s="1" t="str">
        <f t="shared" si="2"/>
        <v>なつに　なると、プールで　げんきに　およぎます。よくひやした　すいかも　たべます。</v>
      </c>
      <c r="D6" s="1" t="str">
        <f t="shared" ca="1" si="3"/>
        <v>いつになると　プールで　およぎますか。</v>
      </c>
      <c r="G6" s="1" t="s">
        <v>189</v>
      </c>
      <c r="H6" s="1" t="s">
        <v>239</v>
      </c>
      <c r="I6" s="1" t="s">
        <v>190</v>
      </c>
      <c r="J6" s="1" t="s">
        <v>240</v>
      </c>
    </row>
    <row r="7" spans="1:10" s="1" customFormat="1" ht="30" customHeight="1" x14ac:dyDescent="0.15">
      <c r="A7" s="1">
        <f t="shared" ca="1" si="0"/>
        <v>0.93983953072563664</v>
      </c>
      <c r="B7" s="1">
        <f t="shared" ca="1" si="1"/>
        <v>27</v>
      </c>
      <c r="C7" s="1" t="str">
        <f t="shared" si="2"/>
        <v>なつに　なると　かぶとむし　とりに　いきます。くわがたむしも　とります。</v>
      </c>
      <c r="D7" s="1" t="str">
        <f t="shared" ca="1" si="3"/>
        <v>いつになると　かぶとむし　とりに　いきますか。</v>
      </c>
      <c r="G7" s="1" t="s">
        <v>191</v>
      </c>
      <c r="H7" s="1" t="s">
        <v>241</v>
      </c>
      <c r="I7" s="1" t="s">
        <v>192</v>
      </c>
      <c r="J7" s="1" t="s">
        <v>242</v>
      </c>
    </row>
    <row r="8" spans="1:10" s="1" customFormat="1" ht="30" customHeight="1" x14ac:dyDescent="0.15">
      <c r="A8" s="1">
        <f t="shared" ca="1" si="0"/>
        <v>0.75982816979555956</v>
      </c>
      <c r="B8" s="1">
        <f t="shared" ca="1" si="1"/>
        <v>21</v>
      </c>
      <c r="C8" s="1" t="str">
        <f t="shared" si="2"/>
        <v>あきに　なると　ぶどうや　りんごが　おいしくなります。くりや　まつたけも　とれます。</v>
      </c>
      <c r="D8" s="1" t="str">
        <f t="shared" ca="1" si="3"/>
        <v>いつ　くりや　まつたけが　とれますか。</v>
      </c>
      <c r="G8" s="1" t="s">
        <v>471</v>
      </c>
      <c r="H8" s="1" t="s">
        <v>243</v>
      </c>
      <c r="I8" s="1" t="s">
        <v>499</v>
      </c>
      <c r="J8" s="1" t="s">
        <v>244</v>
      </c>
    </row>
    <row r="9" spans="1:10" s="1" customFormat="1" ht="30" customHeight="1" x14ac:dyDescent="0.15">
      <c r="A9" s="1">
        <f t="shared" ca="1" si="0"/>
        <v>0.98646452385702688</v>
      </c>
      <c r="B9" s="1">
        <f t="shared" ca="1" si="1"/>
        <v>29</v>
      </c>
      <c r="C9" s="1" t="str">
        <f t="shared" si="2"/>
        <v>あきに　なると　あかとんぼが　とんできます。ひぐらしという　せみが　なきはじめます。</v>
      </c>
      <c r="D9" s="1" t="str">
        <f t="shared" ca="1" si="3"/>
        <v>いつになると　ひぐらしが　なきますか。</v>
      </c>
      <c r="G9" s="1" t="s">
        <v>193</v>
      </c>
      <c r="H9" s="1" t="s">
        <v>245</v>
      </c>
      <c r="I9" s="1" t="s">
        <v>194</v>
      </c>
      <c r="J9" s="1" t="s">
        <v>246</v>
      </c>
    </row>
    <row r="10" spans="1:10" s="1" customFormat="1" ht="30" customHeight="1" x14ac:dyDescent="0.15">
      <c r="A10" s="1">
        <f t="shared" ca="1" si="0"/>
        <v>0.78623294793589693</v>
      </c>
      <c r="B10" s="1">
        <f t="shared" ca="1" si="1"/>
        <v>24</v>
      </c>
      <c r="C10" s="1" t="str">
        <f t="shared" si="2"/>
        <v>ふゆに　なると　さむいので　ストーブを　だします。こたつも　だします。</v>
      </c>
      <c r="D10" s="1" t="str">
        <f t="shared" ca="1" si="3"/>
        <v>こたつは、いつだしますか。</v>
      </c>
      <c r="G10" s="1" t="s">
        <v>195</v>
      </c>
      <c r="H10" s="1" t="s">
        <v>247</v>
      </c>
      <c r="I10" s="1" t="s">
        <v>196</v>
      </c>
      <c r="J10" s="1" t="s">
        <v>248</v>
      </c>
    </row>
    <row r="11" spans="1:10" s="1" customFormat="1" ht="30" customHeight="1" x14ac:dyDescent="0.15">
      <c r="A11" s="1">
        <f t="shared" ca="1" si="0"/>
        <v>0.60842597546864319</v>
      </c>
      <c r="B11" s="1">
        <f t="shared" ca="1" si="1"/>
        <v>17</v>
      </c>
      <c r="C11" s="1" t="str">
        <f t="shared" si="2"/>
        <v>ふゆに　なると　いけに　こおりが　はります。ゆきが　ふるひも　あります。</v>
      </c>
      <c r="D11" s="1" t="str">
        <f t="shared" ca="1" si="3"/>
        <v>いつになると　こおりが　はりますか。</v>
      </c>
      <c r="G11" s="1" t="s">
        <v>197</v>
      </c>
      <c r="H11" s="1" t="s">
        <v>249</v>
      </c>
      <c r="I11" s="1" t="s">
        <v>198</v>
      </c>
      <c r="J11" s="1" t="s">
        <v>250</v>
      </c>
    </row>
    <row r="12" spans="1:10" s="1" customFormat="1" ht="30" customHeight="1" x14ac:dyDescent="0.15">
      <c r="A12" s="1">
        <f t="shared" ca="1" si="0"/>
        <v>0.18032224855333667</v>
      </c>
      <c r="B12" s="1">
        <f t="shared" ca="1" si="1"/>
        <v>4</v>
      </c>
      <c r="C12" s="1" t="str">
        <f t="shared" si="2"/>
        <v>おととい　いぬが　うまれました。ねこも　うまれました。</v>
      </c>
      <c r="D12" s="1" t="str">
        <f t="shared" ca="1" si="3"/>
        <v>いつ　いぬが　うまれましたか。</v>
      </c>
      <c r="G12" s="1" t="s">
        <v>199</v>
      </c>
      <c r="H12" s="1" t="s">
        <v>251</v>
      </c>
      <c r="I12" s="1" t="s">
        <v>202</v>
      </c>
      <c r="J12" s="1" t="s">
        <v>252</v>
      </c>
    </row>
    <row r="13" spans="1:10" s="1" customFormat="1" ht="30" customHeight="1" x14ac:dyDescent="0.15">
      <c r="A13" s="1">
        <f t="shared" ca="1" si="0"/>
        <v>0.95941791194851933</v>
      </c>
      <c r="B13" s="1">
        <f t="shared" ca="1" si="1"/>
        <v>28</v>
      </c>
      <c r="C13" s="1" t="str">
        <f t="shared" si="2"/>
        <v>おととい　だいじけんが　おこりました。だいじけんは、いぬと　さるが　けんかを　したことです。</v>
      </c>
      <c r="D13" s="1" t="str">
        <f t="shared" ca="1" si="3"/>
        <v>さると　いぬが　けんかを　したのは、いつですか。</v>
      </c>
      <c r="G13" s="1" t="s">
        <v>211</v>
      </c>
      <c r="H13" s="1" t="s">
        <v>253</v>
      </c>
      <c r="I13" s="1" t="s">
        <v>212</v>
      </c>
      <c r="J13" s="1" t="s">
        <v>254</v>
      </c>
    </row>
    <row r="14" spans="1:10" s="1" customFormat="1" ht="30" customHeight="1" x14ac:dyDescent="0.15">
      <c r="A14" s="1">
        <f t="shared" ca="1" si="0"/>
        <v>0.21677907476513314</v>
      </c>
      <c r="B14" s="1">
        <f t="shared" ca="1" si="1"/>
        <v>5</v>
      </c>
      <c r="C14" s="1" t="str">
        <f t="shared" si="2"/>
        <v>きのう　おじいさんが　きました。おばあさんも　きました。</v>
      </c>
      <c r="D14" s="1" t="str">
        <f t="shared" ca="1" si="3"/>
        <v>いつ　おじいさんが　きましたか。</v>
      </c>
      <c r="G14" s="1" t="s">
        <v>200</v>
      </c>
      <c r="H14" s="1" t="s">
        <v>255</v>
      </c>
      <c r="I14" s="1" t="s">
        <v>201</v>
      </c>
      <c r="J14" s="1" t="s">
        <v>256</v>
      </c>
    </row>
    <row r="15" spans="1:10" s="1" customFormat="1" ht="30" customHeight="1" x14ac:dyDescent="0.15">
      <c r="A15" s="1">
        <f t="shared" ca="1" si="0"/>
        <v>0.54585079739681219</v>
      </c>
      <c r="B15" s="1">
        <f t="shared" ca="1" si="1"/>
        <v>14</v>
      </c>
      <c r="C15" s="1" t="str">
        <f t="shared" si="2"/>
        <v>きのう　みんなで　おこのみやきを　たべました。やきそばも　たべました。</v>
      </c>
      <c r="D15" s="1" t="str">
        <f t="shared" ca="1" si="3"/>
        <v>いつ　おこのみやきを　たべましたか。</v>
      </c>
      <c r="G15" s="1" t="s">
        <v>213</v>
      </c>
      <c r="H15" s="1" t="s">
        <v>500</v>
      </c>
      <c r="I15" s="1" t="s">
        <v>214</v>
      </c>
      <c r="J15" s="1" t="s">
        <v>501</v>
      </c>
    </row>
    <row r="16" spans="1:10" s="1" customFormat="1" ht="30" customHeight="1" x14ac:dyDescent="0.15">
      <c r="A16" s="1">
        <f t="shared" ca="1" si="0"/>
        <v>0.11518039974381789</v>
      </c>
      <c r="B16" s="1">
        <f t="shared" ca="1" si="1"/>
        <v>1</v>
      </c>
      <c r="C16" s="1" t="str">
        <f t="shared" si="2"/>
        <v>ぼくは、きょう　さかあがりが　できるように　なりました。じごくまわりも　できるように　なりました。</v>
      </c>
      <c r="D16" s="1" t="str">
        <f t="shared" ca="1" si="3"/>
        <v>じごくまわりが　できるように　なったのは　いつですか。</v>
      </c>
      <c r="G16" s="1" t="s">
        <v>215</v>
      </c>
      <c r="H16" s="1" t="s">
        <v>257</v>
      </c>
      <c r="I16" s="1" t="s">
        <v>232</v>
      </c>
      <c r="J16" s="1" t="s">
        <v>258</v>
      </c>
    </row>
    <row r="17" spans="1:10" s="1" customFormat="1" ht="30" customHeight="1" x14ac:dyDescent="0.15">
      <c r="A17" s="1">
        <f t="shared" ca="1" si="0"/>
        <v>0.59518660340667862</v>
      </c>
      <c r="B17" s="1">
        <f t="shared" ca="1" si="1"/>
        <v>16</v>
      </c>
      <c r="C17" s="1" t="str">
        <f t="shared" si="2"/>
        <v>きょう　とびばこを　しました。マットも　しました。</v>
      </c>
      <c r="D17" s="1" t="str">
        <f t="shared" ca="1" si="3"/>
        <v>マットを　したのは、いつですか。</v>
      </c>
      <c r="G17" s="1" t="s">
        <v>505</v>
      </c>
      <c r="H17" s="1" t="s">
        <v>502</v>
      </c>
      <c r="I17" s="1" t="s">
        <v>504</v>
      </c>
      <c r="J17" s="1" t="s">
        <v>503</v>
      </c>
    </row>
    <row r="18" spans="1:10" s="1" customFormat="1" ht="30" customHeight="1" x14ac:dyDescent="0.15">
      <c r="A18" s="1">
        <f t="shared" ca="1" si="0"/>
        <v>0.40887687823315932</v>
      </c>
      <c r="B18" s="1">
        <f t="shared" ca="1" si="1"/>
        <v>10</v>
      </c>
      <c r="C18" s="1" t="str">
        <f t="shared" si="2"/>
        <v>あした　ほんを　かえします。ノートも　かえします。</v>
      </c>
      <c r="D18" s="1" t="str">
        <f t="shared" ca="1" si="3"/>
        <v>ノートを　いつ　かえしますか。</v>
      </c>
      <c r="G18" s="1" t="s">
        <v>476</v>
      </c>
      <c r="H18" s="1" t="s">
        <v>259</v>
      </c>
      <c r="I18" s="1" t="s">
        <v>477</v>
      </c>
      <c r="J18" s="1" t="s">
        <v>506</v>
      </c>
    </row>
    <row r="19" spans="1:10" s="1" customFormat="1" ht="30" customHeight="1" x14ac:dyDescent="0.15">
      <c r="A19" s="1">
        <f t="shared" ca="1" si="0"/>
        <v>0.64543259675426556</v>
      </c>
      <c r="B19" s="1">
        <f t="shared" ca="1" si="1"/>
        <v>20</v>
      </c>
      <c r="C19" s="1" t="str">
        <f t="shared" si="2"/>
        <v>あした　えんそくに　いきます。すいぞくかんに　いきます。</v>
      </c>
      <c r="D19" s="1" t="str">
        <f t="shared" ca="1" si="3"/>
        <v>すいぞくかんには、いつ　いきますか。</v>
      </c>
      <c r="G19" s="1" t="s">
        <v>507</v>
      </c>
      <c r="H19" s="1" t="s">
        <v>508</v>
      </c>
      <c r="I19" s="1" t="s">
        <v>218</v>
      </c>
      <c r="J19" s="1" t="s">
        <v>509</v>
      </c>
    </row>
    <row r="20" spans="1:10" s="1" customFormat="1" ht="30" customHeight="1" x14ac:dyDescent="0.15">
      <c r="A20" s="1">
        <f t="shared" ca="1" si="0"/>
        <v>0.76578925430928591</v>
      </c>
      <c r="B20" s="1">
        <f t="shared" ca="1" si="1"/>
        <v>23</v>
      </c>
      <c r="C20" s="1" t="str">
        <f t="shared" si="2"/>
        <v>あさって　おじいさんが　きてくれます。いとこも　いっしょに　きてくれます。</v>
      </c>
      <c r="D20" s="1" t="str">
        <f t="shared" ca="1" si="3"/>
        <v>いとこは、いつきますか。</v>
      </c>
      <c r="G20" s="1" t="s">
        <v>219</v>
      </c>
      <c r="H20" s="1" t="s">
        <v>260</v>
      </c>
      <c r="I20" s="1" t="s">
        <v>220</v>
      </c>
      <c r="J20" s="1" t="s">
        <v>261</v>
      </c>
    </row>
    <row r="21" spans="1:10" s="1" customFormat="1" ht="30" customHeight="1" x14ac:dyDescent="0.15">
      <c r="A21" s="1">
        <f t="shared" ca="1" si="0"/>
        <v>0.43549127359960604</v>
      </c>
      <c r="B21" s="1">
        <f t="shared" ca="1" si="1"/>
        <v>11</v>
      </c>
      <c r="C21" s="1" t="str">
        <f t="shared" si="2"/>
        <v>あさっては、わたしの　たんじょうびです。おとうとも　たんじょうびです。</v>
      </c>
      <c r="D21" s="1" t="str">
        <f t="shared" ca="1" si="3"/>
        <v>おとうとの　たんじょうびは、いつですか。</v>
      </c>
      <c r="G21" s="1" t="s">
        <v>221</v>
      </c>
      <c r="H21" s="1" t="s">
        <v>510</v>
      </c>
      <c r="I21" s="1" t="s">
        <v>262</v>
      </c>
      <c r="J21" s="1" t="s">
        <v>263</v>
      </c>
    </row>
    <row r="22" spans="1:10" s="1" customFormat="1" ht="30" customHeight="1" x14ac:dyDescent="0.15">
      <c r="A22" s="1">
        <f t="shared" ca="1" si="0"/>
        <v>0.76254934410298447</v>
      </c>
      <c r="B22" s="1">
        <f t="shared" ca="1" si="1"/>
        <v>22</v>
      </c>
      <c r="C22" s="1" t="str">
        <f t="shared" si="2"/>
        <v>あさ　しんぶんを　とりに　いきます。そのとき　げんかんの　でんきを　けします。</v>
      </c>
      <c r="D22" s="1" t="str">
        <f t="shared" ca="1" si="3"/>
        <v>いつ、げんかんの　でんきを　けしますか。</v>
      </c>
      <c r="G22" s="1" t="s">
        <v>223</v>
      </c>
      <c r="H22" s="1" t="s">
        <v>511</v>
      </c>
      <c r="I22" s="1" t="s">
        <v>224</v>
      </c>
      <c r="J22" s="1" t="s">
        <v>264</v>
      </c>
    </row>
    <row r="23" spans="1:10" s="1" customFormat="1" ht="30" customHeight="1" x14ac:dyDescent="0.15">
      <c r="A23" s="1">
        <f t="shared" ca="1" si="0"/>
        <v>0.31724613571922455</v>
      </c>
      <c r="B23" s="1">
        <f t="shared" ca="1" si="1"/>
        <v>9</v>
      </c>
      <c r="C23" s="1" t="str">
        <f t="shared" si="2"/>
        <v>あさ　はなに　みずを　やります。そのとき　かんさつも　します。</v>
      </c>
      <c r="D23" s="1" t="str">
        <f t="shared" ca="1" si="3"/>
        <v>かんさつは、いつしますか。</v>
      </c>
      <c r="G23" s="1" t="s">
        <v>203</v>
      </c>
      <c r="H23" s="1" t="s">
        <v>512</v>
      </c>
      <c r="I23" s="1" t="s">
        <v>204</v>
      </c>
      <c r="J23" s="1" t="s">
        <v>265</v>
      </c>
    </row>
    <row r="24" spans="1:10" s="1" customFormat="1" ht="30" customHeight="1" x14ac:dyDescent="0.15">
      <c r="A24" s="1">
        <f t="shared" ca="1" si="0"/>
        <v>0.25318747049358392</v>
      </c>
      <c r="B24" s="1">
        <f t="shared" ca="1" si="1"/>
        <v>8</v>
      </c>
      <c r="C24" s="1" t="str">
        <f t="shared" si="2"/>
        <v>ゆうびんは、おひるに　とどきます。たくはいびんも　とどきます。</v>
      </c>
      <c r="D24" s="1" t="str">
        <f t="shared" ca="1" si="3"/>
        <v>たくはいびんは、いつ　とどきますか。</v>
      </c>
      <c r="G24" s="1" t="s">
        <v>205</v>
      </c>
      <c r="H24" s="1" t="s">
        <v>266</v>
      </c>
      <c r="I24" s="1" t="s">
        <v>206</v>
      </c>
      <c r="J24" s="1" t="s">
        <v>267</v>
      </c>
    </row>
    <row r="25" spans="1:10" s="1" customFormat="1" ht="30" customHeight="1" x14ac:dyDescent="0.15">
      <c r="A25" s="1">
        <f t="shared" ca="1" si="0"/>
        <v>0.83965869302190232</v>
      </c>
      <c r="B25" s="1">
        <f t="shared" ca="1" si="1"/>
        <v>25</v>
      </c>
      <c r="C25" s="1" t="str">
        <f t="shared" si="2"/>
        <v>おひるに　なったら　しまの　たんけんに　いきます。そのときに　うみで　およぎます。</v>
      </c>
      <c r="D25" s="1" t="str">
        <f t="shared" ca="1" si="3"/>
        <v>うみで　およぐのは　いつですか。</v>
      </c>
      <c r="G25" s="1" t="s">
        <v>225</v>
      </c>
      <c r="H25" s="1" t="s">
        <v>513</v>
      </c>
      <c r="I25" s="1" t="s">
        <v>226</v>
      </c>
      <c r="J25" s="1" t="s">
        <v>268</v>
      </c>
    </row>
    <row r="26" spans="1:10" s="1" customFormat="1" ht="30" customHeight="1" x14ac:dyDescent="0.15">
      <c r="A26" s="1">
        <f t="shared" ca="1" si="0"/>
        <v>0.47636575803990677</v>
      </c>
      <c r="B26" s="1">
        <f t="shared" ca="1" si="1"/>
        <v>12</v>
      </c>
      <c r="C26" s="1" t="str">
        <f t="shared" si="2"/>
        <v>よるに　なると　ほしが　よくみえます。たいようは、みえません。</v>
      </c>
      <c r="D26" s="1" t="str">
        <f t="shared" ca="1" si="3"/>
        <v>たいようが　みえないのは、いつですか。</v>
      </c>
      <c r="G26" s="1" t="s">
        <v>207</v>
      </c>
      <c r="H26" s="1" t="s">
        <v>269</v>
      </c>
      <c r="I26" s="1" t="s">
        <v>208</v>
      </c>
      <c r="J26" s="1" t="s">
        <v>317</v>
      </c>
    </row>
    <row r="27" spans="1:10" s="1" customFormat="1" ht="30" customHeight="1" x14ac:dyDescent="0.15">
      <c r="A27" s="1">
        <f t="shared" ca="1" si="0"/>
        <v>0.22145263720611197</v>
      </c>
      <c r="B27" s="1">
        <f t="shared" ca="1" si="1"/>
        <v>6</v>
      </c>
      <c r="C27" s="1" t="str">
        <f t="shared" si="2"/>
        <v>おかあさんは、よる　おしごとから　かえってきます。おにいさんは、バイトに　でかけます。</v>
      </c>
      <c r="D27" s="1" t="str">
        <f t="shared" ca="1" si="3"/>
        <v>いつ　おにいさんは、バイトに　いきますか。</v>
      </c>
      <c r="G27" s="1" t="s">
        <v>227</v>
      </c>
      <c r="H27" s="1" t="s">
        <v>270</v>
      </c>
      <c r="I27" s="1" t="s">
        <v>228</v>
      </c>
      <c r="J27" s="1" t="s">
        <v>271</v>
      </c>
    </row>
    <row r="28" spans="1:10" s="1" customFormat="1" ht="30" customHeight="1" x14ac:dyDescent="0.15">
      <c r="A28" s="1">
        <f t="shared" ca="1" si="0"/>
        <v>0.13922614657896892</v>
      </c>
      <c r="B28" s="1">
        <f t="shared" ca="1" si="1"/>
        <v>3</v>
      </c>
      <c r="C28" s="1" t="str">
        <f t="shared" si="2"/>
        <v>くすりやさんは、すいようびが　やすみです。ほんやさんも　やすみです。</v>
      </c>
      <c r="D28" s="1" t="str">
        <f t="shared" ca="1" si="3"/>
        <v>ほんやさんは、いつ　やすみですか。</v>
      </c>
      <c r="G28" s="1" t="s">
        <v>272</v>
      </c>
      <c r="H28" s="1" t="s">
        <v>274</v>
      </c>
      <c r="I28" s="1" t="s">
        <v>515</v>
      </c>
      <c r="J28" s="1" t="s">
        <v>514</v>
      </c>
    </row>
    <row r="29" spans="1:10" s="1" customFormat="1" ht="30" customHeight="1" x14ac:dyDescent="0.15">
      <c r="A29" s="1">
        <f t="shared" ca="1" si="0"/>
        <v>0.13409966726534017</v>
      </c>
      <c r="B29" s="1">
        <f t="shared" ca="1" si="1"/>
        <v>2</v>
      </c>
      <c r="C29" s="1" t="str">
        <f t="shared" si="2"/>
        <v>にちようびに　ともだちと　こうえんに　いきます。こうえんの　ブランコで　あそびます。</v>
      </c>
      <c r="D29" s="1" t="str">
        <f t="shared" ca="1" si="3"/>
        <v>こうえんに　いつ　いきますか。</v>
      </c>
      <c r="G29" s="1" t="s">
        <v>209</v>
      </c>
      <c r="H29" s="1" t="s">
        <v>276</v>
      </c>
      <c r="I29" s="1" t="s">
        <v>516</v>
      </c>
      <c r="J29" s="1" t="s">
        <v>277</v>
      </c>
    </row>
    <row r="30" spans="1:10" s="1" customFormat="1" ht="30" customHeight="1" x14ac:dyDescent="0.15">
      <c r="A30" s="1">
        <f t="shared" ca="1" si="0"/>
        <v>0.61230480573038615</v>
      </c>
      <c r="B30" s="1">
        <f t="shared" ca="1" si="1"/>
        <v>18</v>
      </c>
      <c r="C30" s="1" t="str">
        <f t="shared" si="2"/>
        <v>どようびに　えいがを　みにいきます。ごはんも　たべに　いきます。</v>
      </c>
      <c r="D30" s="1" t="str">
        <f t="shared" ca="1" si="3"/>
        <v>えいがを　　いつ　みにいきますか。</v>
      </c>
      <c r="G30" s="1" t="s">
        <v>230</v>
      </c>
      <c r="H30" s="1" t="s">
        <v>309</v>
      </c>
      <c r="I30" s="1" t="s">
        <v>517</v>
      </c>
      <c r="J30" s="1" t="s">
        <v>278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topLeftCell="G16" workbookViewId="0">
      <selection activeCell="J23" sqref="J23"/>
    </sheetView>
  </sheetViews>
  <sheetFormatPr defaultRowHeight="13.5" x14ac:dyDescent="0.15"/>
  <cols>
    <col min="2" max="2" width="3.5" bestFit="1" customWidth="1"/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8" max="8" width="34.875" bestFit="1" customWidth="1"/>
    <col min="9" max="10" width="39.5" bestFit="1" customWidth="1"/>
  </cols>
  <sheetData>
    <row r="1" spans="1:10" x14ac:dyDescent="0.15">
      <c r="A1" t="s">
        <v>347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0.39440272031085732</v>
      </c>
      <c r="B2" s="1">
        <f ca="1">RANK(A2,A$2:A$30,1)</f>
        <v>13</v>
      </c>
      <c r="C2" s="1" t="str">
        <f>G2&amp;H2</f>
        <v>３がつみっかは、ひなまつりです。１１がつみっかは、ぶんかのひです。</v>
      </c>
      <c r="D2" s="1" t="str">
        <f ca="1">IF(MOD(INT(RAND()*10),2)=0,I2,J2)</f>
        <v>ひなまつりは、いつですか。</v>
      </c>
      <c r="G2" s="1" t="s">
        <v>518</v>
      </c>
      <c r="H2" s="1" t="s">
        <v>519</v>
      </c>
      <c r="I2" s="1" t="s">
        <v>183</v>
      </c>
      <c r="J2" s="1" t="s">
        <v>520</v>
      </c>
    </row>
    <row r="3" spans="1:10" s="1" customFormat="1" ht="30" customHeight="1" x14ac:dyDescent="0.15">
      <c r="A3" s="1">
        <f t="shared" ref="A3:A30" ca="1" si="0">RAND()</f>
        <v>0.21954349438937371</v>
      </c>
      <c r="B3" s="1">
        <f t="shared" ref="B3:B30" ca="1" si="1">RANK(A3,A$2:A$30,1)</f>
        <v>9</v>
      </c>
      <c r="C3" s="1" t="str">
        <f t="shared" ref="C3:C30" si="2">G3&amp;H3</f>
        <v>５がついつかは、こどものひ　です。１１がつ２３にちは、きんろうかんしゃのひです。</v>
      </c>
      <c r="D3" s="1" t="str">
        <f t="shared" ref="D3:D30" ca="1" si="3">IF(MOD(INT(RAND()*10),2)=0,I3,J3)</f>
        <v>きんろうかんしゃのひは、いつですか。</v>
      </c>
      <c r="G3" s="1" t="s">
        <v>496</v>
      </c>
      <c r="H3" s="1" t="s">
        <v>521</v>
      </c>
      <c r="I3" s="1" t="s">
        <v>184</v>
      </c>
      <c r="J3" s="1" t="s">
        <v>522</v>
      </c>
    </row>
    <row r="4" spans="1:10" s="1" customFormat="1" ht="30" customHeight="1" x14ac:dyDescent="0.15">
      <c r="A4" s="1">
        <f t="shared" ca="1" si="0"/>
        <v>0.10695008440304798</v>
      </c>
      <c r="B4" s="1">
        <f t="shared" ca="1" si="1"/>
        <v>4</v>
      </c>
      <c r="C4" s="1" t="str">
        <f t="shared" si="2"/>
        <v>はるは、さくらの　はなが　いっぱいさきます。あきは、いちょうの　はっぱが　きいろくなります。</v>
      </c>
      <c r="D4" s="1" t="str">
        <f t="shared" ca="1" si="3"/>
        <v>いつ　いちょうの　はっぱが　きいろくなりますか。</v>
      </c>
      <c r="G4" s="1" t="s">
        <v>523</v>
      </c>
      <c r="H4" s="1" t="s">
        <v>525</v>
      </c>
      <c r="I4" s="1" t="s">
        <v>524</v>
      </c>
      <c r="J4" s="1" t="s">
        <v>526</v>
      </c>
    </row>
    <row r="5" spans="1:10" s="1" customFormat="1" ht="30" customHeight="1" x14ac:dyDescent="0.15">
      <c r="A5" s="1">
        <f t="shared" ca="1" si="0"/>
        <v>0.82275139536841502</v>
      </c>
      <c r="B5" s="1">
        <f t="shared" ca="1" si="1"/>
        <v>25</v>
      </c>
      <c r="C5" s="1" t="str">
        <f t="shared" si="2"/>
        <v>たんぽぽは、はるに　さきます。こすもすは、あきに　さきます。</v>
      </c>
      <c r="D5" s="1" t="str">
        <f t="shared" ca="1" si="3"/>
        <v>たんぽぽは、いつさきますか。</v>
      </c>
      <c r="G5" s="1" t="s">
        <v>527</v>
      </c>
      <c r="H5" s="1" t="s">
        <v>528</v>
      </c>
      <c r="I5" s="1" t="s">
        <v>188</v>
      </c>
      <c r="J5" s="1" t="s">
        <v>529</v>
      </c>
    </row>
    <row r="6" spans="1:10" s="1" customFormat="1" ht="30" customHeight="1" x14ac:dyDescent="0.15">
      <c r="A6" s="1">
        <f t="shared" ca="1" si="0"/>
        <v>0.50718362706050357</v>
      </c>
      <c r="B6" s="1">
        <f t="shared" ca="1" si="1"/>
        <v>16</v>
      </c>
      <c r="C6" s="1" t="str">
        <f t="shared" si="2"/>
        <v>なつは、うみに　もぐります。ふゆは、こたつに　もぐります。</v>
      </c>
      <c r="D6" s="1" t="str">
        <f t="shared" ca="1" si="3"/>
        <v>いつ　うみに　もぐりますか。</v>
      </c>
      <c r="G6" s="1" t="s">
        <v>532</v>
      </c>
      <c r="H6" s="1" t="s">
        <v>530</v>
      </c>
      <c r="I6" s="1" t="s">
        <v>533</v>
      </c>
      <c r="J6" s="1" t="s">
        <v>531</v>
      </c>
    </row>
    <row r="7" spans="1:10" s="1" customFormat="1" ht="30" customHeight="1" x14ac:dyDescent="0.15">
      <c r="A7" s="1">
        <f t="shared" ca="1" si="0"/>
        <v>0.81541656855450229</v>
      </c>
      <c r="B7" s="1">
        <f t="shared" ca="1" si="1"/>
        <v>24</v>
      </c>
      <c r="C7" s="1" t="str">
        <f t="shared" si="2"/>
        <v>なつは、せみが　なきます。あきは、こおろぎが　なきます。</v>
      </c>
      <c r="D7" s="1" t="str">
        <f t="shared" ca="1" si="3"/>
        <v>せみが　なくのは、いつですか。</v>
      </c>
      <c r="G7" s="1" t="s">
        <v>534</v>
      </c>
      <c r="H7" s="1" t="s">
        <v>535</v>
      </c>
      <c r="I7" s="1" t="s">
        <v>536</v>
      </c>
      <c r="J7" s="1" t="s">
        <v>537</v>
      </c>
    </row>
    <row r="8" spans="1:10" s="1" customFormat="1" ht="30" customHeight="1" x14ac:dyDescent="0.15">
      <c r="A8" s="1">
        <f t="shared" ca="1" si="0"/>
        <v>0.70251706067979003</v>
      </c>
      <c r="B8" s="1">
        <f t="shared" ca="1" si="1"/>
        <v>22</v>
      </c>
      <c r="C8" s="1" t="str">
        <f t="shared" si="2"/>
        <v>あきは、りんごが　おいしいです。なつは、すいかが　おいしいです。</v>
      </c>
      <c r="D8" s="1" t="str">
        <f t="shared" ca="1" si="3"/>
        <v>りんごが　おいしいのは、いつですか。</v>
      </c>
      <c r="G8" s="1" t="s">
        <v>539</v>
      </c>
      <c r="H8" s="1" t="s">
        <v>538</v>
      </c>
      <c r="I8" s="1" t="s">
        <v>540</v>
      </c>
      <c r="J8" s="1" t="s">
        <v>541</v>
      </c>
    </row>
    <row r="9" spans="1:10" s="1" customFormat="1" ht="30" customHeight="1" x14ac:dyDescent="0.15">
      <c r="A9" s="1">
        <f t="shared" ca="1" si="0"/>
        <v>7.718374200982614E-2</v>
      </c>
      <c r="B9" s="1">
        <f t="shared" ca="1" si="1"/>
        <v>3</v>
      </c>
      <c r="C9" s="1" t="str">
        <f t="shared" si="2"/>
        <v>あきは、あかとんぼが　とんできます。なつは、かが　とんできます。</v>
      </c>
      <c r="D9" s="1" t="str">
        <f t="shared" ca="1" si="3"/>
        <v>あかとんぼは、いつ　とんできますか。</v>
      </c>
      <c r="G9" s="1" t="s">
        <v>542</v>
      </c>
      <c r="H9" s="1" t="s">
        <v>543</v>
      </c>
      <c r="I9" s="1" t="s">
        <v>544</v>
      </c>
      <c r="J9" s="1" t="s">
        <v>545</v>
      </c>
    </row>
    <row r="10" spans="1:10" s="1" customFormat="1" ht="30" customHeight="1" x14ac:dyDescent="0.15">
      <c r="A10" s="1">
        <f t="shared" ca="1" si="0"/>
        <v>0.8089976090622274</v>
      </c>
      <c r="B10" s="1">
        <f t="shared" ca="1" si="1"/>
        <v>23</v>
      </c>
      <c r="C10" s="1" t="str">
        <f t="shared" si="2"/>
        <v>ふゆは　さむいので　すとーぶを　だします。なつは　あついので　せんぷうきを　だします。</v>
      </c>
      <c r="D10" s="1" t="str">
        <f t="shared" ca="1" si="3"/>
        <v>せんぷうきは、いつ　だしますか。</v>
      </c>
      <c r="G10" s="1" t="s">
        <v>546</v>
      </c>
      <c r="H10" s="1" t="s">
        <v>547</v>
      </c>
      <c r="I10" s="1" t="s">
        <v>548</v>
      </c>
      <c r="J10" s="1" t="s">
        <v>549</v>
      </c>
    </row>
    <row r="11" spans="1:10" s="1" customFormat="1" ht="30" customHeight="1" x14ac:dyDescent="0.15">
      <c r="A11" s="1">
        <f t="shared" ca="1" si="0"/>
        <v>0.37449397318815458</v>
      </c>
      <c r="B11" s="1">
        <f t="shared" ca="1" si="1"/>
        <v>12</v>
      </c>
      <c r="C11" s="1" t="str">
        <f t="shared" si="2"/>
        <v>ふゆは、ゆきが　ふるひが　あります。なつは、ゆうだちが　くるひが　あります。</v>
      </c>
      <c r="D11" s="1" t="str">
        <f t="shared" ca="1" si="3"/>
        <v>ゆうだちが　くるのは、いつですか。</v>
      </c>
      <c r="G11" s="1" t="s">
        <v>550</v>
      </c>
      <c r="H11" s="1" t="s">
        <v>551</v>
      </c>
      <c r="I11" s="1" t="s">
        <v>552</v>
      </c>
      <c r="J11" s="1" t="s">
        <v>553</v>
      </c>
    </row>
    <row r="12" spans="1:10" s="1" customFormat="1" ht="30" customHeight="1" x14ac:dyDescent="0.15">
      <c r="A12" s="1">
        <f t="shared" ca="1" si="0"/>
        <v>0.51755102638133454</v>
      </c>
      <c r="B12" s="1">
        <f t="shared" ca="1" si="1"/>
        <v>17</v>
      </c>
      <c r="C12" s="1" t="str">
        <f t="shared" si="2"/>
        <v>おととい　いぬが　うまれました。きのうは、きんぎょが　うまれました。</v>
      </c>
      <c r="D12" s="1" t="str">
        <f t="shared" ca="1" si="3"/>
        <v>きんぎょは、いつ　うまれましたか。</v>
      </c>
      <c r="G12" s="1" t="s">
        <v>199</v>
      </c>
      <c r="H12" s="1" t="s">
        <v>279</v>
      </c>
      <c r="I12" s="1" t="s">
        <v>202</v>
      </c>
      <c r="J12" s="1" t="s">
        <v>280</v>
      </c>
    </row>
    <row r="13" spans="1:10" s="1" customFormat="1" ht="30" customHeight="1" x14ac:dyDescent="0.15">
      <c r="A13" s="1">
        <f t="shared" ca="1" si="0"/>
        <v>0.62725377072893729</v>
      </c>
      <c r="B13" s="1">
        <f t="shared" ca="1" si="1"/>
        <v>18</v>
      </c>
      <c r="C13" s="1" t="str">
        <f t="shared" si="2"/>
        <v>おととい　だいじけんが　おこりました。きのうは、いいことが　ありました。</v>
      </c>
      <c r="D13" s="1" t="str">
        <f t="shared" ca="1" si="3"/>
        <v>いつ　だいじけんが　おこりましたか。</v>
      </c>
      <c r="G13" s="1" t="s">
        <v>211</v>
      </c>
      <c r="H13" s="1" t="s">
        <v>281</v>
      </c>
      <c r="I13" s="1" t="s">
        <v>212</v>
      </c>
      <c r="J13" s="1" t="s">
        <v>282</v>
      </c>
    </row>
    <row r="14" spans="1:10" s="1" customFormat="1" ht="30" customHeight="1" x14ac:dyDescent="0.15">
      <c r="A14" s="1">
        <f t="shared" ca="1" si="0"/>
        <v>0.35169873398455742</v>
      </c>
      <c r="B14" s="1">
        <f t="shared" ca="1" si="1"/>
        <v>11</v>
      </c>
      <c r="C14" s="1" t="str">
        <f t="shared" si="2"/>
        <v>きのう　おじいさんが　きました。おとといは、おばあさんが　きました。</v>
      </c>
      <c r="D14" s="1" t="str">
        <f t="shared" ca="1" si="3"/>
        <v>おばあさんは、いつ　きましたか。</v>
      </c>
      <c r="G14" s="1" t="s">
        <v>200</v>
      </c>
      <c r="H14" s="1" t="s">
        <v>283</v>
      </c>
      <c r="I14" s="1" t="s">
        <v>201</v>
      </c>
      <c r="J14" s="1" t="s">
        <v>284</v>
      </c>
    </row>
    <row r="15" spans="1:10" s="1" customFormat="1" ht="30" customHeight="1" x14ac:dyDescent="0.15">
      <c r="A15" s="1">
        <f t="shared" ca="1" si="0"/>
        <v>1.5919274330481126E-2</v>
      </c>
      <c r="B15" s="1">
        <f t="shared" ca="1" si="1"/>
        <v>1</v>
      </c>
      <c r="C15" s="1" t="str">
        <f t="shared" si="2"/>
        <v>きのう　みんなで　おこのみやきを　たべました。きょうは、ひとりで　おにぎりを　たべました。</v>
      </c>
      <c r="D15" s="1" t="str">
        <f t="shared" ca="1" si="3"/>
        <v>おにぎりは、いつ　たべましたか。</v>
      </c>
      <c r="G15" s="1" t="s">
        <v>213</v>
      </c>
      <c r="H15" s="1" t="s">
        <v>285</v>
      </c>
      <c r="I15" s="1" t="s">
        <v>214</v>
      </c>
      <c r="J15" s="1" t="s">
        <v>286</v>
      </c>
    </row>
    <row r="16" spans="1:10" s="1" customFormat="1" ht="30" customHeight="1" x14ac:dyDescent="0.15">
      <c r="A16" s="1">
        <f t="shared" ca="1" si="0"/>
        <v>0.89045105799344693</v>
      </c>
      <c r="B16" s="1">
        <f t="shared" ca="1" si="1"/>
        <v>26</v>
      </c>
      <c r="C16" s="1" t="str">
        <f t="shared" si="2"/>
        <v>ぼくは、きょう　さかあがりが　できるように　なりました。きのうは、じごくまわりが　できるように　なりました。</v>
      </c>
      <c r="D16" s="1" t="str">
        <f t="shared" ca="1" si="3"/>
        <v>じごくまわりは、いつ　できるように　なりましたか。</v>
      </c>
      <c r="G16" s="1" t="s">
        <v>215</v>
      </c>
      <c r="H16" s="1" t="s">
        <v>287</v>
      </c>
      <c r="I16" s="1" t="s">
        <v>232</v>
      </c>
      <c r="J16" s="1" t="s">
        <v>288</v>
      </c>
    </row>
    <row r="17" spans="1:10" s="1" customFormat="1" ht="30" customHeight="1" x14ac:dyDescent="0.15">
      <c r="A17" s="1">
        <f t="shared" ca="1" si="0"/>
        <v>0.69966751638410418</v>
      </c>
      <c r="B17" s="1">
        <f t="shared" ca="1" si="1"/>
        <v>21</v>
      </c>
      <c r="C17" s="1" t="str">
        <f t="shared" si="2"/>
        <v>きょうは、　とびばこを　しました。あさっては、マットを　します。</v>
      </c>
      <c r="D17" s="1" t="str">
        <f t="shared" ca="1" si="3"/>
        <v>いつ　まっとを　しますか。</v>
      </c>
      <c r="G17" s="1" t="s">
        <v>554</v>
      </c>
      <c r="H17" s="1" t="s">
        <v>555</v>
      </c>
      <c r="I17" s="1" t="s">
        <v>504</v>
      </c>
      <c r="J17" s="1" t="s">
        <v>556</v>
      </c>
    </row>
    <row r="18" spans="1:10" s="1" customFormat="1" ht="30" customHeight="1" x14ac:dyDescent="0.15">
      <c r="A18" s="1">
        <f t="shared" ca="1" si="0"/>
        <v>0.14406835760954551</v>
      </c>
      <c r="B18" s="1">
        <f t="shared" ca="1" si="1"/>
        <v>6</v>
      </c>
      <c r="C18" s="1" t="str">
        <f t="shared" si="2"/>
        <v>あした　ほんを　かえします。のーとは、あさって　かえします。</v>
      </c>
      <c r="D18" s="1" t="str">
        <f t="shared" ca="1" si="3"/>
        <v>のーとは、いつ　かえしますか。</v>
      </c>
      <c r="G18" s="1" t="s">
        <v>476</v>
      </c>
      <c r="H18" s="1" t="s">
        <v>557</v>
      </c>
      <c r="I18" s="1" t="s">
        <v>477</v>
      </c>
      <c r="J18" s="1" t="s">
        <v>558</v>
      </c>
    </row>
    <row r="19" spans="1:10" s="1" customFormat="1" ht="30" customHeight="1" x14ac:dyDescent="0.15">
      <c r="A19" s="1">
        <f t="shared" ca="1" si="0"/>
        <v>0.13434754489953016</v>
      </c>
      <c r="B19" s="1">
        <f t="shared" ca="1" si="1"/>
        <v>5</v>
      </c>
      <c r="C19" s="1" t="str">
        <f t="shared" si="2"/>
        <v>あした　すいぞくかんに　えんそくに　いきます。きょうは、がっこうで　さかなの　べんきょうを　しました。</v>
      </c>
      <c r="D19" s="1" t="str">
        <f t="shared" ca="1" si="3"/>
        <v>さかなの　べんきょうは　いつしましたか。</v>
      </c>
      <c r="G19" s="1" t="s">
        <v>217</v>
      </c>
      <c r="H19" s="1" t="s">
        <v>289</v>
      </c>
      <c r="I19" s="1" t="s">
        <v>218</v>
      </c>
      <c r="J19" s="1" t="s">
        <v>290</v>
      </c>
    </row>
    <row r="20" spans="1:10" s="1" customFormat="1" ht="30" customHeight="1" x14ac:dyDescent="0.15">
      <c r="A20" s="1">
        <f t="shared" ca="1" si="0"/>
        <v>0.94692726182036135</v>
      </c>
      <c r="B20" s="1">
        <f t="shared" ca="1" si="1"/>
        <v>28</v>
      </c>
      <c r="C20" s="1" t="str">
        <f t="shared" si="2"/>
        <v>あさって　おじいさんが　きてくれます。あしたは、いとこが　きてくれます。</v>
      </c>
      <c r="D20" s="1" t="str">
        <f t="shared" ca="1" si="3"/>
        <v>いつ　おじいさんが　きますか。</v>
      </c>
      <c r="G20" s="1" t="s">
        <v>219</v>
      </c>
      <c r="H20" s="1" t="s">
        <v>291</v>
      </c>
      <c r="I20" s="1" t="s">
        <v>220</v>
      </c>
      <c r="J20" s="1" t="s">
        <v>261</v>
      </c>
    </row>
    <row r="21" spans="1:10" s="1" customFormat="1" ht="30" customHeight="1" x14ac:dyDescent="0.15">
      <c r="A21" s="1">
        <f t="shared" ca="1" si="0"/>
        <v>0.66039694540415694</v>
      </c>
      <c r="B21" s="1">
        <f t="shared" ca="1" si="1"/>
        <v>20</v>
      </c>
      <c r="C21" s="1" t="str">
        <f t="shared" si="2"/>
        <v>あさっては、わたしの　たんじょうびです。おとといは、おとうとの　たんじょうびでした。</v>
      </c>
      <c r="D21" s="1" t="str">
        <f t="shared" ca="1" si="3"/>
        <v>おとうとの　たんじょうびは、いつですか。</v>
      </c>
      <c r="G21" s="1" t="s">
        <v>221</v>
      </c>
      <c r="H21" s="1" t="s">
        <v>292</v>
      </c>
      <c r="I21" s="1" t="s">
        <v>262</v>
      </c>
      <c r="J21" s="1" t="s">
        <v>263</v>
      </c>
    </row>
    <row r="22" spans="1:10" s="1" customFormat="1" ht="30" customHeight="1" x14ac:dyDescent="0.15">
      <c r="A22" s="1">
        <f t="shared" ca="1" si="0"/>
        <v>0.43664966010718664</v>
      </c>
      <c r="B22" s="1">
        <f t="shared" ca="1" si="1"/>
        <v>15</v>
      </c>
      <c r="C22" s="1" t="str">
        <f t="shared" si="2"/>
        <v>あさ　しんぶんを　とりに　いきます。よる　かーてんを　しめます。</v>
      </c>
      <c r="D22" s="1" t="str">
        <f t="shared" ca="1" si="3"/>
        <v>しんぶんを　いつ　とりに　いきますか。</v>
      </c>
      <c r="G22" s="1" t="s">
        <v>223</v>
      </c>
      <c r="H22" s="1" t="s">
        <v>559</v>
      </c>
      <c r="I22" s="1" t="s">
        <v>224</v>
      </c>
      <c r="J22" s="1" t="s">
        <v>560</v>
      </c>
    </row>
    <row r="23" spans="1:10" s="1" customFormat="1" ht="30" customHeight="1" x14ac:dyDescent="0.15">
      <c r="A23" s="1">
        <f t="shared" ca="1" si="0"/>
        <v>0.64842407047777506</v>
      </c>
      <c r="B23" s="1">
        <f t="shared" ca="1" si="1"/>
        <v>19</v>
      </c>
      <c r="C23" s="1" t="str">
        <f t="shared" si="2"/>
        <v>あさ　はなに　みずを　やります。ゆうがたに　ひりょうを　あげます。</v>
      </c>
      <c r="D23" s="1" t="str">
        <f t="shared" ca="1" si="3"/>
        <v>ひりょうは、いつあげますか。</v>
      </c>
      <c r="G23" s="1" t="s">
        <v>203</v>
      </c>
      <c r="H23" s="1" t="s">
        <v>293</v>
      </c>
      <c r="I23" s="1" t="s">
        <v>204</v>
      </c>
      <c r="J23" s="1" t="s">
        <v>294</v>
      </c>
    </row>
    <row r="24" spans="1:10" s="1" customFormat="1" ht="30" customHeight="1" x14ac:dyDescent="0.15">
      <c r="A24" s="1">
        <f t="shared" ca="1" si="0"/>
        <v>2.6828326280242454E-2</v>
      </c>
      <c r="B24" s="1">
        <f t="shared" ca="1" si="1"/>
        <v>2</v>
      </c>
      <c r="C24" s="1" t="str">
        <f t="shared" si="2"/>
        <v>ゆうびんは、おひるに　とどきます。しんぶんは、あさ　とどきます。</v>
      </c>
      <c r="D24" s="1" t="str">
        <f t="shared" ca="1" si="3"/>
        <v>いつ　ゆうびんが　とどきますか。</v>
      </c>
      <c r="G24" s="1" t="s">
        <v>205</v>
      </c>
      <c r="H24" s="1" t="s">
        <v>295</v>
      </c>
      <c r="I24" s="1" t="s">
        <v>206</v>
      </c>
      <c r="J24" s="1" t="s">
        <v>296</v>
      </c>
    </row>
    <row r="25" spans="1:10" s="1" customFormat="1" ht="30" customHeight="1" x14ac:dyDescent="0.15">
      <c r="A25" s="1">
        <f t="shared" ca="1" si="0"/>
        <v>0.94535414872744739</v>
      </c>
      <c r="B25" s="1">
        <f t="shared" ca="1" si="1"/>
        <v>27</v>
      </c>
      <c r="C25" s="1" t="str">
        <f t="shared" si="2"/>
        <v>おひるに　なったら　しまの　たんけんに　いきます。よるに　なったら　かいがんで　ねます。</v>
      </c>
      <c r="D25" s="1" t="str">
        <f t="shared" ca="1" si="3"/>
        <v>いつ　ねますか。</v>
      </c>
      <c r="G25" s="1" t="s">
        <v>225</v>
      </c>
      <c r="H25" s="1" t="s">
        <v>297</v>
      </c>
      <c r="I25" s="1" t="s">
        <v>226</v>
      </c>
      <c r="J25" s="1" t="s">
        <v>298</v>
      </c>
    </row>
    <row r="26" spans="1:10" s="1" customFormat="1" ht="30" customHeight="1" x14ac:dyDescent="0.15">
      <c r="A26" s="1">
        <f t="shared" ca="1" si="0"/>
        <v>0.34190189293252826</v>
      </c>
      <c r="B26" s="1">
        <f t="shared" ca="1" si="1"/>
        <v>10</v>
      </c>
      <c r="C26" s="1" t="str">
        <f t="shared" si="2"/>
        <v>よるに　なると　ほしが　よくみえます。あさに　なると　たいようが　でてきます。</v>
      </c>
      <c r="D26" s="1" t="str">
        <f t="shared" ca="1" si="3"/>
        <v>たいようは、いつ　でてきますか。</v>
      </c>
      <c r="G26" s="1" t="s">
        <v>207</v>
      </c>
      <c r="H26" s="1" t="s">
        <v>299</v>
      </c>
      <c r="I26" s="1" t="s">
        <v>208</v>
      </c>
      <c r="J26" s="1" t="s">
        <v>300</v>
      </c>
    </row>
    <row r="27" spans="1:10" s="1" customFormat="1" ht="30" customHeight="1" x14ac:dyDescent="0.15">
      <c r="A27" s="1">
        <f t="shared" ca="1" si="0"/>
        <v>0.17530380292957093</v>
      </c>
      <c r="B27" s="1">
        <f t="shared" ca="1" si="1"/>
        <v>7</v>
      </c>
      <c r="C27" s="1" t="str">
        <f t="shared" si="2"/>
        <v>おかあさんは、あさ　おしごとに　いきます。よる　かえってきます。</v>
      </c>
      <c r="D27" s="1" t="str">
        <f t="shared" ca="1" si="3"/>
        <v>おかあさんは、いつ　おしごとに　いきますか。</v>
      </c>
      <c r="G27" s="1" t="s">
        <v>301</v>
      </c>
      <c r="H27" s="1" t="s">
        <v>302</v>
      </c>
      <c r="I27" s="1" t="s">
        <v>228</v>
      </c>
      <c r="J27" s="1" t="s">
        <v>303</v>
      </c>
    </row>
    <row r="28" spans="1:10" s="1" customFormat="1" ht="30" customHeight="1" x14ac:dyDescent="0.15">
      <c r="A28" s="1">
        <f t="shared" ca="1" si="0"/>
        <v>0.42576928345461584</v>
      </c>
      <c r="B28" s="1">
        <f t="shared" ca="1" si="1"/>
        <v>14</v>
      </c>
      <c r="C28" s="1" t="str">
        <f t="shared" si="2"/>
        <v>くすりやさんは、すいようびが　やすみです。ほんやさんは、きんようびが　やすみです。</v>
      </c>
      <c r="D28" s="1" t="str">
        <f t="shared" ca="1" si="3"/>
        <v>くすりやさんは、いつやすみですか。</v>
      </c>
      <c r="G28" s="1" t="s">
        <v>272</v>
      </c>
      <c r="H28" s="1" t="s">
        <v>304</v>
      </c>
      <c r="I28" s="1" t="s">
        <v>273</v>
      </c>
      <c r="J28" s="1" t="s">
        <v>275</v>
      </c>
    </row>
    <row r="29" spans="1:10" s="1" customFormat="1" ht="30" customHeight="1" x14ac:dyDescent="0.15">
      <c r="A29" s="1">
        <f t="shared" ca="1" si="0"/>
        <v>0.18347379274839182</v>
      </c>
      <c r="B29" s="1">
        <f t="shared" ca="1" si="1"/>
        <v>8</v>
      </c>
      <c r="C29" s="1" t="str">
        <f t="shared" si="2"/>
        <v>にちようびに　ともだちと　こうえんに　いきます。どようびに　としょかんに　いきます。</v>
      </c>
      <c r="D29" s="1" t="str">
        <f t="shared" ca="1" si="3"/>
        <v>いつ　こうえんに　いきますか。</v>
      </c>
      <c r="G29" s="1" t="s">
        <v>209</v>
      </c>
      <c r="H29" s="1" t="s">
        <v>305</v>
      </c>
      <c r="I29" s="1" t="s">
        <v>210</v>
      </c>
      <c r="J29" s="1" t="s">
        <v>306</v>
      </c>
    </row>
    <row r="30" spans="1:10" s="1" customFormat="1" ht="30" customHeight="1" x14ac:dyDescent="0.15">
      <c r="A30" s="1">
        <f t="shared" ca="1" si="0"/>
        <v>0.97927505559043881</v>
      </c>
      <c r="B30" s="1">
        <f t="shared" ca="1" si="1"/>
        <v>29</v>
      </c>
      <c r="C30" s="1" t="str">
        <f t="shared" si="2"/>
        <v>どようびに　えいがを　みにいきます。にちようびに　やきにくを　たべに　いきます。</v>
      </c>
      <c r="D30" s="1" t="str">
        <f t="shared" ca="1" si="3"/>
        <v>いつ　やきにくを　たべに　いきますか。</v>
      </c>
      <c r="G30" s="1" t="s">
        <v>230</v>
      </c>
      <c r="H30" s="1" t="s">
        <v>307</v>
      </c>
      <c r="I30" s="1" t="s">
        <v>231</v>
      </c>
      <c r="J30" s="1" t="s">
        <v>308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0"/>
  <sheetViews>
    <sheetView topLeftCell="G16" workbookViewId="0">
      <selection activeCell="I22" sqref="I22"/>
    </sheetView>
  </sheetViews>
  <sheetFormatPr defaultRowHeight="13.5" x14ac:dyDescent="0.15"/>
  <cols>
    <col min="3" max="3" width="33.75" bestFit="1" customWidth="1"/>
    <col min="4" max="4" width="29.125" bestFit="1" customWidth="1"/>
    <col min="5" max="5" width="26.625" bestFit="1" customWidth="1"/>
    <col min="6" max="6" width="15.375" bestFit="1" customWidth="1"/>
    <col min="7" max="7" width="40" bestFit="1" customWidth="1"/>
    <col min="9" max="10" width="39.5" bestFit="1" customWidth="1"/>
  </cols>
  <sheetData>
    <row r="1" spans="1:10" x14ac:dyDescent="0.15">
      <c r="A1" t="s">
        <v>343</v>
      </c>
      <c r="C1" t="s">
        <v>170</v>
      </c>
      <c r="D1" t="s">
        <v>171</v>
      </c>
      <c r="G1" t="s">
        <v>132</v>
      </c>
      <c r="H1" t="s">
        <v>133</v>
      </c>
      <c r="I1" t="s">
        <v>134</v>
      </c>
      <c r="J1" t="s">
        <v>135</v>
      </c>
    </row>
    <row r="2" spans="1:10" s="1" customFormat="1" ht="30" customHeight="1" x14ac:dyDescent="0.15">
      <c r="A2" s="1">
        <f ca="1">RAND()</f>
        <v>0.28137563956392064</v>
      </c>
      <c r="B2" s="1">
        <f ca="1">RANK(A2,A$2:A$30,1)</f>
        <v>8</v>
      </c>
      <c r="C2" s="1" t="str">
        <f ca="1">G2&amp;H2</f>
        <v>しゅんくんは、こうえんに　あそびに　いきました。</v>
      </c>
      <c r="D2" s="1" t="str">
        <f ca="1">IF(MOD(INT(RAND()*10),2)=0,I2,J2)</f>
        <v>しゅんくんは、どこに　あそびに　いきましたか。</v>
      </c>
      <c r="G2" s="1" t="str">
        <f ca="1">VLOOKUP(2,namelist,2,0)&amp;"は、こうえんに　あそびに　いきました。"</f>
        <v>しゅんくんは、こうえんに　あそびに　いきました。</v>
      </c>
      <c r="I2" s="1" t="str">
        <f ca="1">VLOOKUP(2,namelist,2,0)&amp;"は、どこに　あそびに　いきましたか。"</f>
        <v>しゅんくんは、どこに　あそびに　いきましたか。</v>
      </c>
      <c r="J2" s="1" t="str">
        <f ca="1">VLOOKUP(2,namelist,2,0)&amp;"は、どこに　あそびに　いきましたか。"</f>
        <v>しゅんくんは、どこに　あそびに　いきましたか。</v>
      </c>
    </row>
    <row r="3" spans="1:10" s="1" customFormat="1" ht="30" customHeight="1" x14ac:dyDescent="0.15">
      <c r="A3" s="1">
        <f t="shared" ref="A3:A30" ca="1" si="0">RAND()</f>
        <v>0.62439180746065348</v>
      </c>
      <c r="B3" s="1">
        <f t="shared" ref="B3:B30" ca="1" si="1">RANK(A3,A$2:A$30,1)</f>
        <v>19</v>
      </c>
      <c r="C3" s="1" t="str">
        <f t="shared" ref="C3:C30" ca="1" si="2">G3&amp;H3</f>
        <v>りのさんは、としょかんで　おはなしを　ききました。</v>
      </c>
      <c r="D3" s="1" t="str">
        <f t="shared" ref="D3:D30" ca="1" si="3">IF(MOD(INT(RAND()*10),2)=0,I3,J3)</f>
        <v>りのさんは、どこで　おはなしを　ききましたか。</v>
      </c>
      <c r="G3" s="1" t="str">
        <f ca="1">VLOOKUP(3,namelist,2,0)&amp;"は、としょかんで　おはなしを　ききました。"</f>
        <v>りのさんは、としょかんで　おはなしを　ききました。</v>
      </c>
      <c r="I3" s="1" t="str">
        <f ca="1">VLOOKUP(3,namelist,2,0)&amp;"は、どこで　おはなしを　ききましたか。"</f>
        <v>りのさんは、どこで　おはなしを　ききましたか。</v>
      </c>
      <c r="J3" s="1" t="str">
        <f ca="1">VLOOKUP(3,namelist,2,0)&amp;"は、どこで　おはなしを　ききましたか。"</f>
        <v>りのさんは、どこで　おはなしを　ききましたか。</v>
      </c>
    </row>
    <row r="4" spans="1:10" s="1" customFormat="1" ht="30" customHeight="1" x14ac:dyDescent="0.15">
      <c r="A4" s="1">
        <f t="shared" ca="1" si="0"/>
        <v>0.50764165981366693</v>
      </c>
      <c r="B4" s="1">
        <f t="shared" ca="1" si="1"/>
        <v>14</v>
      </c>
      <c r="C4" s="1" t="str">
        <f t="shared" ca="1" si="2"/>
        <v>りこさんは、コンビニで　アイスを　かいました。</v>
      </c>
      <c r="D4" s="1" t="str">
        <f t="shared" ca="1" si="3"/>
        <v>りこさんは、どこで　アイスを　かいましたか。</v>
      </c>
      <c r="G4" s="1" t="str">
        <f ca="1">VLOOKUP(4,namelist,2,0)&amp;"は、コンビニで　アイスを　かいました。"</f>
        <v>りこさんは、コンビニで　アイスを　かいました。</v>
      </c>
      <c r="I4" s="1" t="str">
        <f ca="1">VLOOKUP(4,namelist,2,0)&amp;"は、どこで　アイスを　かいましたか。"</f>
        <v>りこさんは、どこで　アイスを　かいましたか。</v>
      </c>
      <c r="J4" s="1" t="str">
        <f ca="1">VLOOKUP(4,namelist,2,0)&amp;"は、どこで　アイスを　かいましたか。"</f>
        <v>りこさんは、どこで　アイスを　かいましたか。</v>
      </c>
    </row>
    <row r="5" spans="1:10" s="1" customFormat="1" ht="30" customHeight="1" x14ac:dyDescent="0.15">
      <c r="A5" s="1">
        <f t="shared" ca="1" si="0"/>
        <v>0.67245117580517588</v>
      </c>
      <c r="B5" s="1">
        <f t="shared" ca="1" si="1"/>
        <v>24</v>
      </c>
      <c r="C5" s="1" t="str">
        <f t="shared" ca="1" si="2"/>
        <v>ゆいかさんは、おかあさんと　スーパーに　かいものに　いきました。</v>
      </c>
      <c r="D5" s="1" t="str">
        <f t="shared" ca="1" si="3"/>
        <v>ゆいかさんは、どこで　かいものを　しましたか。</v>
      </c>
      <c r="G5" s="1" t="str">
        <f ca="1">VLOOKUP(5,namelist,2,0)&amp;"は、おかあさんと　スーパーに　かいものに　いきました。"</f>
        <v>ゆいかさんは、おかあさんと　スーパーに　かいものに　いきました。</v>
      </c>
      <c r="I5" s="1" t="str">
        <f ca="1">VLOOKUP(5,namelist,2,0)&amp;"は、どこで　かいものを　しましたか。"</f>
        <v>ゆいかさんは、どこで　かいものを　しましたか。</v>
      </c>
      <c r="J5" s="1" t="str">
        <f ca="1">VLOOKUP(5,namelist,2,0)&amp;"は、どこで　かいものを　しましたか。"</f>
        <v>ゆいかさんは、どこで　かいものを　しましたか。</v>
      </c>
    </row>
    <row r="6" spans="1:10" s="1" customFormat="1" ht="30" customHeight="1" x14ac:dyDescent="0.15">
      <c r="A6" s="1">
        <f t="shared" ca="1" si="0"/>
        <v>0.10188916673388981</v>
      </c>
      <c r="B6" s="1">
        <f t="shared" ca="1" si="1"/>
        <v>1</v>
      </c>
      <c r="C6" s="1" t="str">
        <f t="shared" ca="1" si="2"/>
        <v>さらさんは、えいがかんで　えいがを　みました。</v>
      </c>
      <c r="D6" s="1" t="str">
        <f t="shared" ca="1" si="3"/>
        <v>さらさんは、どこで　えいがを　みましたか。</v>
      </c>
      <c r="G6" s="1" t="str">
        <f ca="1">VLOOKUP(6,namelist,2,0)&amp;"は、えいがかんで　えいがを　みました。"</f>
        <v>さらさんは、えいがかんで　えいがを　みました。</v>
      </c>
      <c r="I6" s="1" t="str">
        <f ca="1">VLOOKUP(6,namelist,2,0)&amp;"は、どこで　えいがを　みましたか。"</f>
        <v>さらさんは、どこで　えいがを　みましたか。</v>
      </c>
      <c r="J6" s="1" t="str">
        <f ca="1">VLOOKUP(6,namelist,2,0)&amp;"は、どこで　えいがを　みましたか。"</f>
        <v>さらさんは、どこで　えいがを　みましたか。</v>
      </c>
    </row>
    <row r="7" spans="1:10" s="1" customFormat="1" ht="30" customHeight="1" x14ac:dyDescent="0.15">
      <c r="A7" s="1">
        <f t="shared" ca="1" si="0"/>
        <v>0.26651251421997746</v>
      </c>
      <c r="B7" s="1">
        <f t="shared" ca="1" si="1"/>
        <v>7</v>
      </c>
      <c r="C7" s="1" t="str">
        <f t="shared" ca="1" si="2"/>
        <v>みおさんは、えんそくで　どうぶつえんに　いきました。</v>
      </c>
      <c r="D7" s="1" t="str">
        <f t="shared" ca="1" si="3"/>
        <v>みおさんは、どこに　えんそくで　いきましたか。</v>
      </c>
      <c r="G7" s="1" t="str">
        <f ca="1">VLOOKUP(7,namelist,2,0)&amp;"は、えんそくで　どうぶつえんに　いきました。"</f>
        <v>みおさんは、えんそくで　どうぶつえんに　いきました。</v>
      </c>
      <c r="I7" s="1" t="str">
        <f ca="1">VLOOKUP(7,namelist,2,0)&amp;"は、どこに　えんそくで　いきましたか。"</f>
        <v>みおさんは、どこに　えんそくで　いきましたか。</v>
      </c>
      <c r="J7" s="1" t="str">
        <f ca="1">VLOOKUP(7,namelist,2,0)&amp;"は、どこに　えんそくで　いきましたか。"</f>
        <v>みおさんは、どこに　えんそくで　いきましたか。</v>
      </c>
    </row>
    <row r="8" spans="1:10" s="1" customFormat="1" ht="30" customHeight="1" x14ac:dyDescent="0.15">
      <c r="A8" s="1">
        <f t="shared" ca="1" si="0"/>
        <v>0.64228290515149788</v>
      </c>
      <c r="B8" s="1">
        <f t="shared" ca="1" si="1"/>
        <v>21</v>
      </c>
      <c r="C8" s="1" t="str">
        <f t="shared" ca="1" si="2"/>
        <v>みゆさんは、ようちえんに　いもうとの　おむかえに　いきました。</v>
      </c>
      <c r="D8" s="1" t="str">
        <f t="shared" ca="1" si="3"/>
        <v>みゆさんは、どこに　おむかえに　いきましたか。</v>
      </c>
      <c r="G8" s="1" t="str">
        <f ca="1">VLOOKUP(8,namelist,2,0)&amp;"は、ようちえんに　いもうとの　おむかえに　いきました。"</f>
        <v>みゆさんは、ようちえんに　いもうとの　おむかえに　いきました。</v>
      </c>
      <c r="I8" s="1" t="str">
        <f ca="1">VLOOKUP(8,namelist,2,0)&amp;"は、どこに　おむかえに　いきましたか。"</f>
        <v>みゆさんは、どこに　おむかえに　いきましたか。</v>
      </c>
      <c r="J8" s="1" t="str">
        <f ca="1">VLOOKUP(8,namelist,2,0)&amp;"は、どこに　おむかえに　いきましたか。"</f>
        <v>みゆさんは、どこに　おむかえに　いきましたか。</v>
      </c>
    </row>
    <row r="9" spans="1:10" s="1" customFormat="1" ht="30" customHeight="1" x14ac:dyDescent="0.15">
      <c r="A9" s="1">
        <f t="shared" ca="1" si="0"/>
        <v>0.65388220440660694</v>
      </c>
      <c r="B9" s="1">
        <f t="shared" ca="1" si="1"/>
        <v>22</v>
      </c>
      <c r="C9" s="1" t="str">
        <f t="shared" ca="1" si="2"/>
        <v>ゆいさんは、ほいくえんの　うんどうかいに　いきました。</v>
      </c>
      <c r="D9" s="1" t="str">
        <f t="shared" ca="1" si="3"/>
        <v>ゆいさんは、どこの　うんどうかいに　いきましたか。</v>
      </c>
      <c r="G9" s="1" t="str">
        <f ca="1">VLOOKUP(9,namelist,2,0)&amp;"は、ほいくえんの　うんどうかいに　いきました。"</f>
        <v>ゆいさんは、ほいくえんの　うんどうかいに　いきました。</v>
      </c>
      <c r="I9" s="1" t="str">
        <f ca="1">VLOOKUP(9,namelist,2,0)&amp;"は、どこの　うんどうかいに　いきましたか。"</f>
        <v>ゆいさんは、どこの　うんどうかいに　いきましたか。</v>
      </c>
      <c r="J9" s="1" t="str">
        <f ca="1">VLOOKUP(9,namelist,2,0)&amp;"は、どこの　うんどうかいに　いきましたか。"</f>
        <v>ゆいさんは、どこの　うんどうかいに　いきましたか。</v>
      </c>
    </row>
    <row r="10" spans="1:10" s="1" customFormat="1" ht="30" customHeight="1" x14ac:dyDescent="0.15">
      <c r="A10" s="1">
        <f t="shared" ca="1" si="0"/>
        <v>0.60528172512689848</v>
      </c>
      <c r="B10" s="1">
        <f t="shared" ca="1" si="1"/>
        <v>16</v>
      </c>
      <c r="C10" s="1" t="str">
        <f t="shared" ca="1" si="2"/>
        <v>ゆいなさんは、しょうぼうしょの　けんがくに　いきました。</v>
      </c>
      <c r="D10" s="1" t="str">
        <f t="shared" ca="1" si="3"/>
        <v>ゆいなさんは、どこの　けんがくに　いきましたか。</v>
      </c>
      <c r="G10" s="1" t="str">
        <f ca="1">VLOOKUP(10,namelist,2,0)&amp;"は、しょうぼうしょの　けんがくに　いきました。"</f>
        <v>ゆいなさんは、しょうぼうしょの　けんがくに　いきました。</v>
      </c>
      <c r="I10" s="1" t="str">
        <f ca="1">VLOOKUP(10,namelist,2,0)&amp;"は、どこの　けんがくに　いきましたか。"</f>
        <v>ゆいなさんは、どこの　けんがくに　いきましたか。</v>
      </c>
      <c r="J10" s="1" t="str">
        <f ca="1">VLOOKUP(10,namelist,2,0)&amp;"は、どこの　けんがくに　いきましたか。"</f>
        <v>ゆいなさんは、どこの　けんがくに　いきましたか。</v>
      </c>
    </row>
    <row r="11" spans="1:10" s="1" customFormat="1" ht="30" customHeight="1" x14ac:dyDescent="0.15">
      <c r="A11" s="1">
        <f t="shared" ca="1" si="0"/>
        <v>0.28947964291567196</v>
      </c>
      <c r="B11" s="1">
        <f t="shared" ca="1" si="1"/>
        <v>9</v>
      </c>
      <c r="C11" s="1" t="str">
        <f t="shared" ca="1" si="2"/>
        <v>りくとくんは、ゆうびんきょくに　はがきを　だしに　いきました。</v>
      </c>
      <c r="D11" s="1" t="str">
        <f t="shared" ca="1" si="3"/>
        <v>りくとくんは、どこに　はがきを　だしに　いきましたか。</v>
      </c>
      <c r="G11" s="1" t="str">
        <f ca="1">VLOOKUP(11,namelist,2,0)&amp;"は、ゆうびんきょくに　はがきを　だしに　いきました。"</f>
        <v>りくとくんは、ゆうびんきょくに　はがきを　だしに　いきました。</v>
      </c>
      <c r="I11" s="1" t="str">
        <f ca="1">VLOOKUP(11,namelist,2,0)&amp;"は、どこに　はがきを　だしに　いきましたか。"</f>
        <v>りくとくんは、どこに　はがきを　だしに　いきましたか。</v>
      </c>
      <c r="J11" s="1" t="str">
        <f ca="1">VLOOKUP(11,namelist,2,0)&amp;"は、どこに　はがきを　だしに　いきましたか。"</f>
        <v>りくとくんは、どこに　はがきを　だしに　いきましたか。</v>
      </c>
    </row>
    <row r="12" spans="1:10" s="1" customFormat="1" ht="30" customHeight="1" x14ac:dyDescent="0.15">
      <c r="A12" s="1">
        <f t="shared" ca="1" si="0"/>
        <v>0.37544977435833005</v>
      </c>
      <c r="B12" s="1">
        <f t="shared" ca="1" si="1"/>
        <v>11</v>
      </c>
      <c r="C12" s="1" t="str">
        <f t="shared" ca="1" si="2"/>
        <v>ひかりさんは、としょしつに　ほんを　よみに　いきました。</v>
      </c>
      <c r="D12" s="1" t="str">
        <f t="shared" ca="1" si="3"/>
        <v>ひかりさんは、どこに　ほんを　よみに　いきましたか。</v>
      </c>
      <c r="G12" s="1" t="str">
        <f ca="1">VLOOKUP(12,namelist,2,0)&amp;"は、としょしつに　ほんを　よみに　いきました。"</f>
        <v>ひかりさんは、としょしつに　ほんを　よみに　いきました。</v>
      </c>
      <c r="I12" s="1" t="str">
        <f ca="1">VLOOKUP(12,namelist,2,0)&amp;"は、どこに　ほんを　よみに　いきましたか。"</f>
        <v>ひかりさんは、どこに　ほんを　よみに　いきましたか。</v>
      </c>
      <c r="J12" s="1" t="str">
        <f ca="1">VLOOKUP(12,namelist,2,0)&amp;"は、どこに　ほんを　よみに　いきましたか。"</f>
        <v>ひかりさんは、どこに　ほんを　よみに　いきましたか。</v>
      </c>
    </row>
    <row r="13" spans="1:10" s="1" customFormat="1" ht="30" customHeight="1" x14ac:dyDescent="0.15">
      <c r="A13" s="1">
        <f t="shared" ca="1" si="0"/>
        <v>0.21292356028889625</v>
      </c>
      <c r="B13" s="1">
        <f t="shared" ca="1" si="1"/>
        <v>4</v>
      </c>
      <c r="C13" s="1" t="str">
        <f t="shared" ca="1" si="2"/>
        <v>れんくんは、かていかしつで　カレーを　つくりました。</v>
      </c>
      <c r="D13" s="1" t="str">
        <f t="shared" ca="1" si="3"/>
        <v>れんくんは、どこで　カレーを　つくりましたか。</v>
      </c>
      <c r="G13" s="1" t="str">
        <f ca="1">VLOOKUP(13,namelist,2,0)&amp;"は、かていかしつで　カレーを　つくりました。"</f>
        <v>れんくんは、かていかしつで　カレーを　つくりました。</v>
      </c>
      <c r="I13" s="1" t="str">
        <f ca="1">VLOOKUP(13,namelist,2,0)&amp;"は、どこで　カレーを　つくりましたか。"</f>
        <v>れんくんは、どこで　カレーを　つくりましたか。</v>
      </c>
      <c r="J13" s="1" t="str">
        <f ca="1">VLOOKUP(13,namelist,2,0)&amp;"は、どこで　カレーを　つくりましたか。"</f>
        <v>れんくんは、どこで　カレーを　つくりましたか。</v>
      </c>
    </row>
    <row r="14" spans="1:10" s="1" customFormat="1" ht="30" customHeight="1" x14ac:dyDescent="0.15">
      <c r="A14" s="1">
        <f t="shared" ca="1" si="0"/>
        <v>0.62099014234543093</v>
      </c>
      <c r="B14" s="1">
        <f t="shared" ca="1" si="1"/>
        <v>18</v>
      </c>
      <c r="C14" s="1" t="str">
        <f t="shared" ca="1" si="2"/>
        <v>さくらさんは、おんがくしつで　うたの　れんしゅうを　しました。</v>
      </c>
      <c r="D14" s="1" t="str">
        <f t="shared" ca="1" si="3"/>
        <v>さくらさんは、どこで　うたの　れんしゅうを　しましたか。</v>
      </c>
      <c r="G14" s="1" t="str">
        <f ca="1">VLOOKUP(14,namelist,2,0)&amp;"は、おんがくしつで　うたの　れんしゅうを　しました。"</f>
        <v>さくらさんは、おんがくしつで　うたの　れんしゅうを　しました。</v>
      </c>
      <c r="I14" s="1" t="str">
        <f ca="1">VLOOKUP(14,namelist,2,0)&amp;"は、どこで　うたの　れんしゅうを　しましたか。"</f>
        <v>さくらさんは、どこで　うたの　れんしゅうを　しましたか。</v>
      </c>
      <c r="J14" s="1" t="str">
        <f ca="1">VLOOKUP(14,namelist,2,0)&amp;"は、どこで　うたの　れんしゅうを　しましたか。"</f>
        <v>さくらさんは、どこで　うたの　れんしゅうを　しましたか。</v>
      </c>
    </row>
    <row r="15" spans="1:10" s="1" customFormat="1" ht="30" customHeight="1" x14ac:dyDescent="0.15">
      <c r="A15" s="1">
        <f t="shared" ca="1" si="0"/>
        <v>0.11844074364704849</v>
      </c>
      <c r="B15" s="1">
        <f t="shared" ca="1" si="1"/>
        <v>2</v>
      </c>
      <c r="C15" s="1" t="str">
        <f t="shared" ca="1" si="2"/>
        <v>りなさんは、りかしつで　じっけんを　しました。</v>
      </c>
      <c r="D15" s="1" t="str">
        <f t="shared" ca="1" si="3"/>
        <v>りなさんは、どこで　じっけんを　しましたか。</v>
      </c>
      <c r="G15" s="1" t="str">
        <f ca="1">VLOOKUP(15,namelist,2,0)&amp;"は、りかしつで　じっけんを　しました。"</f>
        <v>りなさんは、りかしつで　じっけんを　しました。</v>
      </c>
      <c r="I15" s="1" t="str">
        <f ca="1">VLOOKUP(15,namelist,2,0)&amp;"は、どこで　じっけんを　しましたか。"</f>
        <v>りなさんは、どこで　じっけんを　しましたか。</v>
      </c>
      <c r="J15" s="1" t="str">
        <f ca="1">VLOOKUP(15,namelist,2,0)&amp;"は、どこで　じっけんを　しましたか。"</f>
        <v>りなさんは、どこで　じっけんを　しましたか。</v>
      </c>
    </row>
    <row r="16" spans="1:10" s="1" customFormat="1" ht="30" customHeight="1" x14ac:dyDescent="0.15">
      <c r="A16" s="1">
        <f t="shared" ca="1" si="0"/>
        <v>0.66610155078225619</v>
      </c>
      <c r="B16" s="1">
        <f t="shared" ca="1" si="1"/>
        <v>23</v>
      </c>
      <c r="C16" s="1" t="str">
        <f t="shared" ca="1" si="2"/>
        <v>たいがくんは、こうちょうせんせいと　こうちょうしつで　おはなしを　しました。</v>
      </c>
      <c r="D16" s="1" t="str">
        <f t="shared" ca="1" si="3"/>
        <v>たいがくんは、どこで　こうちょうせんせいと　おはなしを　しましたか。</v>
      </c>
      <c r="G16" s="1" t="str">
        <f ca="1">VLOOKUP(16,namelist,2,0)&amp;"は、こうちょうせんせいと　こうちょうしつで　おはなしを　しました。"</f>
        <v>たいがくんは、こうちょうせんせいと　こうちょうしつで　おはなしを　しました。</v>
      </c>
      <c r="I16" s="1" t="str">
        <f ca="1">VLOOKUP(16,namelist,2,0)&amp;"は、どこで　こうちょうせんせいと　おはなしを　しましたか。"</f>
        <v>たいがくんは、どこで　こうちょうせんせいと　おはなしを　しましたか。</v>
      </c>
      <c r="J16" s="1" t="str">
        <f ca="1">VLOOKUP(16,namelist,2,0)&amp;"は、どこで　こうちょうせんせいと　おはなしを　しましたか。"</f>
        <v>たいがくんは、どこで　こうちょうせんせいと　おはなしを　しましたか。</v>
      </c>
    </row>
    <row r="17" spans="1:10" s="1" customFormat="1" ht="30" customHeight="1" x14ac:dyDescent="0.15">
      <c r="A17" s="1">
        <f t="shared" ca="1" si="0"/>
        <v>0.71464963804300197</v>
      </c>
      <c r="B17" s="1">
        <f t="shared" ca="1" si="1"/>
        <v>26</v>
      </c>
      <c r="C17" s="1" t="str">
        <f t="shared" ca="1" si="2"/>
        <v>あおとくんは、おみせに　ほんを　かいに　いきました。</v>
      </c>
      <c r="D17" s="1" t="str">
        <f t="shared" ca="1" si="3"/>
        <v>あおとくんは、どこに　ほんを　かいに　いきましたか。</v>
      </c>
      <c r="G17" s="1" t="str">
        <f ca="1">VLOOKUP(17,namelist,2,0)&amp;"は、おみせに　ほんを　かいに　いきました。"</f>
        <v>あおとくんは、おみせに　ほんを　かいに　いきました。</v>
      </c>
      <c r="I17" s="1" t="str">
        <f ca="1">VLOOKUP(17,namelist,2,0)&amp;"は、どこに　ほんを　かいに　いきましたか。"</f>
        <v>あおとくんは、どこに　ほんを　かいに　いきましたか。</v>
      </c>
      <c r="J17" s="1" t="str">
        <f ca="1">VLOOKUP(17,namelist,2,0)&amp;"は、どこに　ほんを　かいに　いきましたか。"</f>
        <v>あおとくんは、どこに　ほんを　かいに　いきましたか。</v>
      </c>
    </row>
    <row r="18" spans="1:10" s="1" customFormat="1" ht="30" customHeight="1" x14ac:dyDescent="0.15">
      <c r="A18" s="1">
        <f t="shared" ca="1" si="0"/>
        <v>0.15909763688403644</v>
      </c>
      <c r="B18" s="1">
        <f t="shared" ca="1" si="1"/>
        <v>3</v>
      </c>
      <c r="C18" s="1" t="str">
        <f t="shared" ca="1" si="2"/>
        <v>はやとくんは、せんせいを　さがしに　しょくいんしつに　いきました。</v>
      </c>
      <c r="D18" s="1" t="str">
        <f t="shared" ca="1" si="3"/>
        <v>はやとくんは、せんせいを　さがしに　どこに　いきましたか。</v>
      </c>
      <c r="G18" s="1" t="str">
        <f ca="1">VLOOKUP(18,namelist,2,0)&amp;"は、せんせいを　さがしに　しょくいんしつに　いきました。"</f>
        <v>はやとくんは、せんせいを　さがしに　しょくいんしつに　いきました。</v>
      </c>
      <c r="I18" s="1" t="str">
        <f ca="1">VLOOKUP(18,namelist,2,0)&amp;"は、せんせいを　さがしに　どこに　いきましたか。"</f>
        <v>はやとくんは、せんせいを　さがしに　どこに　いきましたか。</v>
      </c>
      <c r="J18" s="1" t="str">
        <f ca="1">VLOOKUP(18,namelist,2,0)&amp;"は、せんせいを　さがしに　どこに　いきましたか。"</f>
        <v>はやとくんは、せんせいを　さがしに　どこに　いきましたか。</v>
      </c>
    </row>
    <row r="19" spans="1:10" s="1" customFormat="1" ht="30" customHeight="1" x14ac:dyDescent="0.15">
      <c r="A19" s="1">
        <f t="shared" ca="1" si="0"/>
        <v>0.86764663755688354</v>
      </c>
      <c r="B19" s="1">
        <f t="shared" ca="1" si="1"/>
        <v>29</v>
      </c>
      <c r="C19" s="1" t="str">
        <f t="shared" ca="1" si="2"/>
        <v>さきさんは、ずこうしつで　こうさくを　しました。</v>
      </c>
      <c r="D19" s="1" t="str">
        <f t="shared" ca="1" si="3"/>
        <v>さきさんは、どこで　こうさくを　しましたか。</v>
      </c>
      <c r="G19" s="1" t="str">
        <f ca="1">VLOOKUP(19,namelist,2,0)&amp;"は、ずこうしつで　こうさくを　しました。"</f>
        <v>さきさんは、ずこうしつで　こうさくを　しました。</v>
      </c>
      <c r="I19" s="1" t="str">
        <f ca="1">VLOOKUP(19,namelist,2,0)&amp;"は、どこで　こうさくを　しましたか。"</f>
        <v>さきさんは、どこで　こうさくを　しましたか。</v>
      </c>
      <c r="J19" s="1" t="str">
        <f ca="1">VLOOKUP(19,namelist,2,0)&amp;"は、どこで　こうさくを　しましたか。"</f>
        <v>さきさんは、どこで　こうさくを　しましたか。</v>
      </c>
    </row>
    <row r="20" spans="1:10" s="1" customFormat="1" ht="30" customHeight="1" x14ac:dyDescent="0.15">
      <c r="A20" s="1">
        <f t="shared" ca="1" si="0"/>
        <v>0.46863733161706822</v>
      </c>
      <c r="B20" s="1">
        <f t="shared" ca="1" si="1"/>
        <v>13</v>
      </c>
      <c r="C20" s="1" t="str">
        <f t="shared" ca="1" si="2"/>
        <v>ゆうなさんは、けがを　したので　ほけんしつに　いきました。</v>
      </c>
      <c r="D20" s="1" t="str">
        <f t="shared" ca="1" si="3"/>
        <v>ゆうなさんは、どこに　いきましたか。</v>
      </c>
      <c r="G20" s="1" t="str">
        <f ca="1">VLOOKUP(20,namelist,2,0)&amp;"は、けがを　したので　ほけんしつに　いきました。"</f>
        <v>ゆうなさんは、けがを　したので　ほけんしつに　いきました。</v>
      </c>
      <c r="I20" s="1" t="str">
        <f ca="1">VLOOKUP(20,namelist,2,0)&amp;"は、どこに　いきましたか。"</f>
        <v>ゆうなさんは、どこに　いきましたか。</v>
      </c>
      <c r="J20" s="1" t="str">
        <f ca="1">VLOOKUP(20,namelist,2,0)&amp;"は、どこに　いきましたか。"</f>
        <v>ゆうなさんは、どこに　いきましたか。</v>
      </c>
    </row>
    <row r="21" spans="1:10" s="1" customFormat="1" ht="30" customHeight="1" x14ac:dyDescent="0.15">
      <c r="A21" s="1">
        <f t="shared" ca="1" si="0"/>
        <v>0.67770560597685225</v>
      </c>
      <c r="B21" s="1">
        <f t="shared" ca="1" si="1"/>
        <v>25</v>
      </c>
      <c r="C21" s="1" t="str">
        <f t="shared" ca="1" si="2"/>
        <v>ももかさんは、やすみじかんに　なったので　うんどうじょうに　いきました。</v>
      </c>
      <c r="D21" s="1" t="str">
        <f t="shared" ca="1" si="3"/>
        <v>ももかさんは、どこに　いきましたか。</v>
      </c>
      <c r="G21" s="1" t="str">
        <f ca="1">VLOOKUP(21,namelist,2,0)&amp;"は、やすみじかんに　なったので　うんどうじょうに　いきました。"</f>
        <v>ももかさんは、やすみじかんに　なったので　うんどうじょうに　いきました。</v>
      </c>
      <c r="I21" s="1" t="str">
        <f ca="1">VLOOKUP(21,namelist,2,0)&amp;"は、どこに　いきましたか。"</f>
        <v>ももかさんは、どこに　いきましたか。</v>
      </c>
      <c r="J21" s="1" t="str">
        <f ca="1">VLOOKUP(21,namelist,2,0)&amp;"は、どこに　いきましたか。"</f>
        <v>ももかさんは、どこに　いきましたか。</v>
      </c>
    </row>
    <row r="22" spans="1:10" s="1" customFormat="1" ht="30" customHeight="1" x14ac:dyDescent="0.15">
      <c r="A22" s="1">
        <f t="shared" ca="1" si="0"/>
        <v>0.2248628072401232</v>
      </c>
      <c r="B22" s="1">
        <f t="shared" ca="1" si="1"/>
        <v>5</v>
      </c>
      <c r="C22" s="1" t="str">
        <f t="shared" ca="1" si="2"/>
        <v>あらたくんは、たいいくかんで　マットを　しました。</v>
      </c>
      <c r="D22" s="1" t="str">
        <f t="shared" ca="1" si="3"/>
        <v>あらたくんは、どこで　マットを　しましたか。</v>
      </c>
      <c r="G22" s="1" t="str">
        <f ca="1">VLOOKUP(22,namelist,2,0)&amp;"は、たいいくかんで　マットを　しました。"</f>
        <v>あらたくんは、たいいくかんで　マットを　しました。</v>
      </c>
      <c r="I22" s="1" t="str">
        <f ca="1">VLOOKUP(22,namelist,2,0)&amp;"は、どこで　マットを　しましたか。"</f>
        <v>あらたくんは、どこで　マットを　しましたか。</v>
      </c>
      <c r="J22" s="1" t="str">
        <f ca="1">VLOOKUP(22,namelist,2,0)&amp;"は、どこで　マットを　しましたか。"</f>
        <v>あらたくんは、どこで　マットを　しましたか。</v>
      </c>
    </row>
    <row r="23" spans="1:10" s="1" customFormat="1" ht="30" customHeight="1" x14ac:dyDescent="0.15">
      <c r="A23" s="1">
        <f t="shared" ca="1" si="0"/>
        <v>0.31197383445571136</v>
      </c>
      <c r="B23" s="1">
        <f t="shared" ca="1" si="1"/>
        <v>10</v>
      </c>
      <c r="C23" s="1" t="str">
        <f t="shared" ca="1" si="2"/>
        <v>ことはさんは、やまに　むしとりに　いきました。</v>
      </c>
      <c r="D23" s="1" t="str">
        <f t="shared" ca="1" si="3"/>
        <v>ことはさんは、どこに　むしとりに　いきましたか。</v>
      </c>
      <c r="G23" s="1" t="str">
        <f ca="1">VLOOKUP(23,namelist,2,0)&amp;"は、やまに　むしとりに　いきました。"</f>
        <v>ことはさんは、やまに　むしとりに　いきました。</v>
      </c>
      <c r="I23" s="1" t="str">
        <f ca="1">VLOOKUP(23,namelist,2,0)&amp;"は、どこに　むしとりに　いきましたか。"</f>
        <v>ことはさんは、どこに　むしとりに　いきましたか。</v>
      </c>
      <c r="J23" s="1" t="str">
        <f ca="1">VLOOKUP(23,namelist,2,0)&amp;"は、どこに　むしとりに　いきましたか。"</f>
        <v>ことはさんは、どこに　むしとりに　いきましたか。</v>
      </c>
    </row>
    <row r="24" spans="1:10" s="1" customFormat="1" ht="30" customHeight="1" x14ac:dyDescent="0.15">
      <c r="A24" s="1">
        <f t="shared" ca="1" si="0"/>
        <v>0.46344332666830246</v>
      </c>
      <c r="B24" s="1">
        <f t="shared" ca="1" si="1"/>
        <v>12</v>
      </c>
      <c r="C24" s="1" t="str">
        <f t="shared" ca="1" si="2"/>
        <v>あかりさんは、うみに　あそびに　いきました。</v>
      </c>
      <c r="D24" s="1" t="str">
        <f t="shared" ca="1" si="3"/>
        <v>あかりさんは、どこに　あそびに　いきましたか。</v>
      </c>
      <c r="G24" s="1" t="str">
        <f ca="1">VLOOKUP(24,namelist,2,0)&amp;"は、うみに　あそびに　いきました。"</f>
        <v>あかりさんは、うみに　あそびに　いきました。</v>
      </c>
      <c r="I24" s="1" t="str">
        <f ca="1">VLOOKUP(24,namelist,2,0)&amp;"は、どこに　あそびに　いきましたか。"</f>
        <v>あかりさんは、どこに　あそびに　いきましたか。</v>
      </c>
      <c r="J24" s="1" t="str">
        <f ca="1">VLOOKUP(24,namelist,2,0)&amp;"は、どこに　あそびに　いきましたか。"</f>
        <v>あかりさんは、どこに　あそびに　いきましたか。</v>
      </c>
    </row>
    <row r="25" spans="1:10" s="1" customFormat="1" ht="30" customHeight="1" x14ac:dyDescent="0.15">
      <c r="A25" s="1">
        <f t="shared" ca="1" si="0"/>
        <v>0.5994625543106451</v>
      </c>
      <c r="B25" s="1">
        <f t="shared" ca="1" si="1"/>
        <v>15</v>
      </c>
      <c r="C25" s="1" t="str">
        <f t="shared" ca="1" si="2"/>
        <v>つむぎさんは、かわに　せんたくを　しに　いきました。</v>
      </c>
      <c r="D25" s="1" t="str">
        <f t="shared" ca="1" si="3"/>
        <v>つむぎさんは、どこに　せんたくを　しに　いきましたか。</v>
      </c>
      <c r="G25" s="1" t="str">
        <f ca="1">VLOOKUP(25,namelist,2,0)&amp;"は、かわに　せんたくを　しに　いきました。"</f>
        <v>つむぎさんは、かわに　せんたくを　しに　いきました。</v>
      </c>
      <c r="I25" s="1" t="str">
        <f ca="1">VLOOKUP(25,namelist,2,0)&amp;"は、どこに　せんたくを　しに　いきましたか。"</f>
        <v>つむぎさんは、どこに　せんたくを　しに　いきましたか。</v>
      </c>
      <c r="J25" s="1" t="str">
        <f ca="1">VLOOKUP(25,namelist,2,0)&amp;"は、どこに　せんたくを　しに　いきましたか。"</f>
        <v>つむぎさんは、どこに　せんたくを　しに　いきましたか。</v>
      </c>
    </row>
    <row r="26" spans="1:10" s="1" customFormat="1" ht="30" customHeight="1" x14ac:dyDescent="0.15">
      <c r="A26" s="1">
        <f t="shared" ca="1" si="0"/>
        <v>0.24483055983621838</v>
      </c>
      <c r="B26" s="1">
        <f t="shared" ca="1" si="1"/>
        <v>6</v>
      </c>
      <c r="C26" s="1" t="str">
        <f t="shared" ca="1" si="2"/>
        <v>けいたくんは、いけに　さかなを　とりに　いきました。</v>
      </c>
      <c r="D26" s="1" t="str">
        <f t="shared" ca="1" si="3"/>
        <v>けいたくんは、どこに　さかなとりに　いきましたか。</v>
      </c>
      <c r="G26" s="1" t="str">
        <f ca="1">VLOOKUP(26,namelist,2,0)&amp;"は、いけに　さかなを　とりに　いきました。"</f>
        <v>けいたくんは、いけに　さかなを　とりに　いきました。</v>
      </c>
      <c r="I26" s="1" t="str">
        <f ca="1">VLOOKUP(26,namelist,2,0)&amp;"は、どこに　さかなとりに　いきましたか。"</f>
        <v>けいたくんは、どこに　さかなとりに　いきましたか。</v>
      </c>
      <c r="J26" s="1" t="str">
        <f ca="1">VLOOKUP(26,namelist,2,0)&amp;"は、どこに　さかなとりに　いきましたか。"</f>
        <v>けいたくんは、どこに　さかなとりに　いきましたか。</v>
      </c>
    </row>
    <row r="27" spans="1:10" s="1" customFormat="1" ht="30" customHeight="1" x14ac:dyDescent="0.15">
      <c r="A27" s="1">
        <f t="shared" ca="1" si="0"/>
        <v>0.63891816825104586</v>
      </c>
      <c r="B27" s="1">
        <f t="shared" ca="1" si="1"/>
        <v>20</v>
      </c>
      <c r="C27" s="1" t="str">
        <f t="shared" ca="1" si="2"/>
        <v>そうまくんは、えきに　いきました。</v>
      </c>
      <c r="D27" s="1" t="str">
        <f t="shared" ca="1" si="3"/>
        <v>そうまくんは、どこに　いきましたか。</v>
      </c>
      <c r="G27" s="1" t="str">
        <f ca="1">VLOOKUP(27,namelist,2,0)&amp;"は、えきに　いきました。"</f>
        <v>そうまくんは、えきに　いきました。</v>
      </c>
      <c r="I27" s="1" t="str">
        <f ca="1">VLOOKUP(27,namelist,2,0)&amp;"は、どこに　いきましたか。"</f>
        <v>そうまくんは、どこに　いきましたか。</v>
      </c>
      <c r="J27" s="1" t="str">
        <f ca="1">VLOOKUP(27,namelist,2,0)&amp;"は、どこに　いきましたか。"</f>
        <v>そうまくんは、どこに　いきましたか。</v>
      </c>
    </row>
    <row r="28" spans="1:10" s="1" customFormat="1" ht="30" customHeight="1" x14ac:dyDescent="0.15">
      <c r="A28" s="1">
        <f t="shared" ca="1" si="0"/>
        <v>0.75291141360114577</v>
      </c>
      <c r="B28" s="1">
        <f t="shared" ca="1" si="1"/>
        <v>27</v>
      </c>
      <c r="C28" s="1" t="str">
        <f t="shared" ca="1" si="2"/>
        <v>こはるさんは、はらっぱで　むしを　つかまえました。</v>
      </c>
      <c r="D28" s="1" t="str">
        <f t="shared" ca="1" si="3"/>
        <v>こはるさんは、どこで　むしを　つかまえましたか。</v>
      </c>
      <c r="G28" s="1" t="str">
        <f ca="1">VLOOKUP(28,namelist,2,0)&amp;"は、はらっぱで　むしを　つかまえました。"</f>
        <v>こはるさんは、はらっぱで　むしを　つかまえました。</v>
      </c>
      <c r="I28" s="1" t="str">
        <f ca="1">VLOOKUP(28,namelist,2,0)&amp;"は、どこで　むしを　つかまえましたか。"</f>
        <v>こはるさんは、どこで　むしを　つかまえましたか。</v>
      </c>
      <c r="J28" s="1" t="str">
        <f ca="1">VLOOKUP(28,namelist,2,0)&amp;"は、どこで　むしを　つかまえましたか。"</f>
        <v>こはるさんは、どこで　むしを　つかまえましたか。</v>
      </c>
    </row>
    <row r="29" spans="1:10" s="1" customFormat="1" ht="30" customHeight="1" x14ac:dyDescent="0.15">
      <c r="A29" s="1">
        <f t="shared" ca="1" si="0"/>
        <v>0.61375424079265084</v>
      </c>
      <c r="B29" s="1">
        <f t="shared" ca="1" si="1"/>
        <v>17</v>
      </c>
      <c r="C29" s="1" t="str">
        <f t="shared" ca="1" si="2"/>
        <v>ひなたくんは、はたけで　だいこんを　そだてて　います。</v>
      </c>
      <c r="D29" s="1" t="str">
        <f t="shared" ca="1" si="3"/>
        <v>ひなたくんは、どこで　だいこんを　そだてて　いますか。</v>
      </c>
      <c r="G29" s="1" t="str">
        <f ca="1">VLOOKUP(29,namelist,2,0)&amp;"は、はたけで　だいこんを　そだてて　います。"</f>
        <v>ひなたくんは、はたけで　だいこんを　そだてて　います。</v>
      </c>
      <c r="I29" s="1" t="str">
        <f ca="1">VLOOKUP(29,namelist,2,0)&amp;"は、どこで　だいこんを　そだてて　いますか。"</f>
        <v>ひなたくんは、どこで　だいこんを　そだてて　いますか。</v>
      </c>
      <c r="J29" s="1" t="str">
        <f ca="1">VLOOKUP(29,namelist,2,0)&amp;"は、どこで　だいこんを　そだてて　いますか。"</f>
        <v>ひなたくんは、どこで　だいこんを　そだてて　いますか。</v>
      </c>
    </row>
    <row r="30" spans="1:10" s="1" customFormat="1" ht="30" customHeight="1" x14ac:dyDescent="0.15">
      <c r="A30" s="1">
        <f t="shared" ca="1" si="0"/>
        <v>0.85820063635861377</v>
      </c>
      <c r="B30" s="1">
        <f t="shared" ca="1" si="1"/>
        <v>28</v>
      </c>
      <c r="C30" s="1" t="str">
        <f t="shared" ca="1" si="2"/>
        <v>れいさんは、ゆうえんちに　あそびに　いきました。</v>
      </c>
      <c r="D30" s="1" t="str">
        <f t="shared" ca="1" si="3"/>
        <v>れいさんは、どこに　あそびに　いきましたか。</v>
      </c>
      <c r="G30" s="1" t="str">
        <f ca="1">VLOOKUP(30,namelist,2,0)&amp;"は、ゆうえんちに　あそびに　いきました。"</f>
        <v>れいさんは、ゆうえんちに　あそびに　いきました。</v>
      </c>
      <c r="I30" s="1" t="str">
        <f ca="1">VLOOKUP(30,namelist,2,0)&amp;"は、どこに　あそびに　いきましたか。"</f>
        <v>れいさんは、どこに　あそびに　いきましたか。</v>
      </c>
      <c r="J30" s="1" t="str">
        <f ca="1">VLOOKUP(30,namelist,2,0)&amp;"は、どこに　あそびに　いきましたか。"</f>
        <v>れいさんは、どこに　あそびに　いきましたか。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印刷シート</vt:lpstr>
      <vt:lpstr>お名前リスト</vt:lpstr>
      <vt:lpstr>だれ1</vt:lpstr>
      <vt:lpstr>だれ2</vt:lpstr>
      <vt:lpstr>だれ3</vt:lpstr>
      <vt:lpstr>いつ１</vt:lpstr>
      <vt:lpstr>いつ２</vt:lpstr>
      <vt:lpstr>いつ３</vt:lpstr>
      <vt:lpstr>どこ１</vt:lpstr>
      <vt:lpstr>どこ２</vt:lpstr>
      <vt:lpstr>どこ３</vt:lpstr>
      <vt:lpstr>なに１</vt:lpstr>
      <vt:lpstr>なに２</vt:lpstr>
      <vt:lpstr>なに３</vt:lpstr>
      <vt:lpstr>どんな１</vt:lpstr>
      <vt:lpstr>どんな２</vt:lpstr>
      <vt:lpstr>どんな３</vt:lpstr>
      <vt:lpstr>namelist</vt:lpstr>
      <vt:lpstr>印刷シート!Print_Area</vt:lpstr>
      <vt:lpstr>いつ１</vt:lpstr>
      <vt:lpstr>いつ２</vt:lpstr>
      <vt:lpstr>いつ３</vt:lpstr>
      <vt:lpstr>だれ１</vt:lpstr>
      <vt:lpstr>だれ２</vt:lpstr>
      <vt:lpstr>だれ３</vt:lpstr>
      <vt:lpstr>どこ１</vt:lpstr>
      <vt:lpstr>どこ２</vt:lpstr>
      <vt:lpstr>どこ３</vt:lpstr>
      <vt:lpstr>どんな１</vt:lpstr>
      <vt:lpstr>どんな２</vt:lpstr>
      <vt:lpstr>どんな３</vt:lpstr>
      <vt:lpstr>なに１</vt:lpstr>
      <vt:lpstr>なに２</vt:lpstr>
      <vt:lpstr>なに３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2022-08-20T01:11:31Z</cp:lastPrinted>
  <dcterms:created xsi:type="dcterms:W3CDTF">2018-05-29T00:28:23Z</dcterms:created>
  <dcterms:modified xsi:type="dcterms:W3CDTF">2024-03-21T08:03:57Z</dcterms:modified>
</cp:coreProperties>
</file>