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HP\忍者HP\souko\yomikaki\8kanji\kanjiwoireru\"/>
    </mc:Choice>
  </mc:AlternateContent>
  <bookViews>
    <workbookView xWindow="3075" yWindow="135" windowWidth="25290" windowHeight="15465"/>
  </bookViews>
  <sheets>
    <sheet name="印刷シート" sheetId="2" r:id="rId1"/>
    <sheet name="問題文入力シート" sheetId="15" r:id="rId2"/>
    <sheet name="マスク" sheetId="13" state="hidden" r:id="rId3"/>
  </sheets>
  <definedNames>
    <definedName name="big">マスク!$C$2</definedName>
    <definedName name="bigun">マスク!$C$6:$K$6</definedName>
    <definedName name="full">マスク!$C$1</definedName>
    <definedName name="fullun">マスク!$C$5:$K$5</definedName>
    <definedName name="list">問題文入力シート!$B$24:$Y$33</definedName>
    <definedName name="mask">マスク!$A$1:$B$7</definedName>
    <definedName name="mondai_1">INDIRECT(印刷シート!$CD$5)</definedName>
    <definedName name="mondai_10">INDIRECT(印刷シート!$A$5)</definedName>
    <definedName name="mondai_2">INDIRECT(印刷シート!$BU$5)</definedName>
    <definedName name="mondai_3">INDIRECT(印刷シート!$BL$5)</definedName>
    <definedName name="mondai_4">INDIRECT(印刷シート!$BC$5)</definedName>
    <definedName name="mondai_5">INDIRECT(印刷シート!$AT$5)</definedName>
    <definedName name="mondai_6">INDIRECT(印刷シート!$AK$5)</definedName>
    <definedName name="mondai_7">INDIRECT(印刷シート!$AB$5)</definedName>
    <definedName name="mondai_8">INDIRECT(印刷シート!$S$5)</definedName>
    <definedName name="mondai_9">INDIRECT(印刷シート!$J$5)</definedName>
    <definedName name="no">マスク!$C$4</definedName>
    <definedName name="_xlnm.Print_Area" localSheetId="0">印刷シート!$A$7:$CP$18</definedName>
    <definedName name="small">マスク!$C$3</definedName>
    <definedName name="smallun">マスク!$C$7:$K$7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D5" i="2" l="1"/>
  <c r="BU5" i="2"/>
  <c r="BL5" i="2"/>
  <c r="BC5" i="2"/>
  <c r="AT5" i="2"/>
  <c r="AK5" i="2"/>
  <c r="AB5" i="2"/>
  <c r="S5" i="2"/>
  <c r="J5" i="2"/>
  <c r="A5" i="2"/>
  <c r="A7" i="2" l="1"/>
  <c r="J7" i="2"/>
  <c r="S7" i="2"/>
  <c r="AB7" i="2"/>
  <c r="AK7" i="2"/>
  <c r="AT7" i="2"/>
  <c r="BC7" i="2"/>
  <c r="BL7" i="2"/>
  <c r="BU7" i="2"/>
  <c r="CD7" i="2"/>
  <c r="N33" i="15"/>
  <c r="M33" i="15"/>
  <c r="L33" i="15"/>
  <c r="K33" i="15"/>
  <c r="J33" i="15"/>
  <c r="I33" i="15"/>
  <c r="H33" i="15"/>
  <c r="G33" i="15"/>
  <c r="F33" i="15"/>
  <c r="E33" i="15"/>
  <c r="D33" i="15"/>
  <c r="C33" i="15"/>
  <c r="A33" i="15"/>
  <c r="Q32" i="15"/>
  <c r="N32" i="15"/>
  <c r="M32" i="15"/>
  <c r="L32" i="15"/>
  <c r="K32" i="15"/>
  <c r="J32" i="15"/>
  <c r="I32" i="15"/>
  <c r="H32" i="15"/>
  <c r="G32" i="15"/>
  <c r="F32" i="15"/>
  <c r="E32" i="15"/>
  <c r="D32" i="15"/>
  <c r="C32" i="15"/>
  <c r="A32" i="15"/>
  <c r="N31" i="15"/>
  <c r="M31" i="15"/>
  <c r="L31" i="15"/>
  <c r="K31" i="15"/>
  <c r="J31" i="15"/>
  <c r="I31" i="15"/>
  <c r="H31" i="15"/>
  <c r="G31" i="15"/>
  <c r="F31" i="15"/>
  <c r="E31" i="15"/>
  <c r="D31" i="15"/>
  <c r="C31" i="15"/>
  <c r="A31" i="15"/>
  <c r="N30" i="15"/>
  <c r="M30" i="15"/>
  <c r="L30" i="15"/>
  <c r="K30" i="15"/>
  <c r="J30" i="15"/>
  <c r="I30" i="15"/>
  <c r="H30" i="15"/>
  <c r="G30" i="15"/>
  <c r="F30" i="15"/>
  <c r="E30" i="15"/>
  <c r="D30" i="15"/>
  <c r="C30" i="15"/>
  <c r="A30" i="15"/>
  <c r="N29" i="15"/>
  <c r="M29" i="15"/>
  <c r="L29" i="15"/>
  <c r="K29" i="15"/>
  <c r="J29" i="15"/>
  <c r="I29" i="15"/>
  <c r="H29" i="15"/>
  <c r="G29" i="15"/>
  <c r="F29" i="15"/>
  <c r="E29" i="15"/>
  <c r="D29" i="15"/>
  <c r="C29" i="15"/>
  <c r="A29" i="15"/>
  <c r="Y28" i="15"/>
  <c r="U28" i="15"/>
  <c r="N28" i="15"/>
  <c r="M28" i="15"/>
  <c r="L28" i="15"/>
  <c r="K28" i="15"/>
  <c r="J28" i="15"/>
  <c r="I28" i="15"/>
  <c r="H28" i="15"/>
  <c r="G28" i="15"/>
  <c r="F28" i="15"/>
  <c r="E28" i="15"/>
  <c r="D28" i="15"/>
  <c r="C28" i="15"/>
  <c r="A28" i="15"/>
  <c r="P27" i="15"/>
  <c r="N27" i="15"/>
  <c r="M27" i="15"/>
  <c r="L27" i="15"/>
  <c r="K27" i="15"/>
  <c r="J27" i="15"/>
  <c r="I27" i="15"/>
  <c r="H27" i="15"/>
  <c r="G27" i="15"/>
  <c r="F27" i="15"/>
  <c r="E27" i="15"/>
  <c r="D27" i="15"/>
  <c r="C27" i="15"/>
  <c r="A27" i="15"/>
  <c r="N26" i="15"/>
  <c r="M26" i="15"/>
  <c r="L26" i="15"/>
  <c r="K26" i="15"/>
  <c r="J26" i="15"/>
  <c r="I26" i="15"/>
  <c r="H26" i="15"/>
  <c r="G26" i="15"/>
  <c r="F26" i="15"/>
  <c r="E26" i="15"/>
  <c r="D26" i="15"/>
  <c r="C26" i="15"/>
  <c r="A26" i="15"/>
  <c r="N25" i="15"/>
  <c r="M25" i="15"/>
  <c r="L25" i="15"/>
  <c r="K25" i="15"/>
  <c r="J25" i="15"/>
  <c r="I25" i="15"/>
  <c r="H25" i="15"/>
  <c r="G25" i="15"/>
  <c r="F25" i="15"/>
  <c r="E25" i="15"/>
  <c r="D25" i="15"/>
  <c r="C25" i="15"/>
  <c r="A25" i="15"/>
  <c r="R24" i="15"/>
  <c r="N24" i="15"/>
  <c r="M24" i="15"/>
  <c r="L24" i="15"/>
  <c r="K24" i="15"/>
  <c r="J24" i="15"/>
  <c r="I24" i="15"/>
  <c r="H24" i="15"/>
  <c r="G24" i="15"/>
  <c r="F24" i="15"/>
  <c r="E24" i="15"/>
  <c r="D24" i="15"/>
  <c r="C24" i="15"/>
  <c r="A24" i="15"/>
  <c r="O20" i="15"/>
  <c r="Y33" i="15" s="1"/>
  <c r="N20" i="15"/>
  <c r="X33" i="15" s="1"/>
  <c r="M20" i="15"/>
  <c r="W33" i="15" s="1"/>
  <c r="L20" i="15"/>
  <c r="V33" i="15" s="1"/>
  <c r="K20" i="15"/>
  <c r="U33" i="15" s="1"/>
  <c r="J20" i="15"/>
  <c r="T33" i="15" s="1"/>
  <c r="I20" i="15"/>
  <c r="S33" i="15" s="1"/>
  <c r="H20" i="15"/>
  <c r="R33" i="15" s="1"/>
  <c r="G20" i="15"/>
  <c r="Q33" i="15" s="1"/>
  <c r="F20" i="15"/>
  <c r="P33" i="15" s="1"/>
  <c r="E20" i="15"/>
  <c r="O33" i="15" s="1"/>
  <c r="D20" i="15"/>
  <c r="O18" i="15"/>
  <c r="Y32" i="15" s="1"/>
  <c r="N18" i="15"/>
  <c r="X32" i="15" s="1"/>
  <c r="M18" i="15"/>
  <c r="W32" i="15" s="1"/>
  <c r="L18" i="15"/>
  <c r="V32" i="15" s="1"/>
  <c r="K18" i="15"/>
  <c r="U32" i="15" s="1"/>
  <c r="J18" i="15"/>
  <c r="T32" i="15" s="1"/>
  <c r="I18" i="15"/>
  <c r="S32" i="15" s="1"/>
  <c r="H18" i="15"/>
  <c r="R32" i="15" s="1"/>
  <c r="G18" i="15"/>
  <c r="F18" i="15"/>
  <c r="P32" i="15" s="1"/>
  <c r="E18" i="15"/>
  <c r="O32" i="15" s="1"/>
  <c r="D18" i="15"/>
  <c r="O16" i="15"/>
  <c r="Y31" i="15" s="1"/>
  <c r="N16" i="15"/>
  <c r="X31" i="15" s="1"/>
  <c r="M16" i="15"/>
  <c r="W31" i="15" s="1"/>
  <c r="L16" i="15"/>
  <c r="V31" i="15" s="1"/>
  <c r="K16" i="15"/>
  <c r="U31" i="15" s="1"/>
  <c r="J16" i="15"/>
  <c r="T31" i="15" s="1"/>
  <c r="I16" i="15"/>
  <c r="S31" i="15" s="1"/>
  <c r="H16" i="15"/>
  <c r="R31" i="15" s="1"/>
  <c r="G16" i="15"/>
  <c r="Q31" i="15" s="1"/>
  <c r="F16" i="15"/>
  <c r="P31" i="15" s="1"/>
  <c r="E16" i="15"/>
  <c r="O31" i="15" s="1"/>
  <c r="D16" i="15"/>
  <c r="O14" i="15"/>
  <c r="Y30" i="15" s="1"/>
  <c r="N14" i="15"/>
  <c r="X30" i="15" s="1"/>
  <c r="M14" i="15"/>
  <c r="W30" i="15" s="1"/>
  <c r="L14" i="15"/>
  <c r="V30" i="15" s="1"/>
  <c r="K14" i="15"/>
  <c r="U30" i="15" s="1"/>
  <c r="J14" i="15"/>
  <c r="T30" i="15" s="1"/>
  <c r="I14" i="15"/>
  <c r="S30" i="15" s="1"/>
  <c r="H14" i="15"/>
  <c r="R30" i="15" s="1"/>
  <c r="G14" i="15"/>
  <c r="Q30" i="15" s="1"/>
  <c r="F14" i="15"/>
  <c r="P30" i="15" s="1"/>
  <c r="E14" i="15"/>
  <c r="O30" i="15" s="1"/>
  <c r="D14" i="15"/>
  <c r="O12" i="15"/>
  <c r="Y29" i="15" s="1"/>
  <c r="N12" i="15"/>
  <c r="X29" i="15" s="1"/>
  <c r="M12" i="15"/>
  <c r="W29" i="15" s="1"/>
  <c r="L12" i="15"/>
  <c r="V29" i="15" s="1"/>
  <c r="K12" i="15"/>
  <c r="U29" i="15" s="1"/>
  <c r="J12" i="15"/>
  <c r="T29" i="15" s="1"/>
  <c r="I12" i="15"/>
  <c r="S29" i="15" s="1"/>
  <c r="H12" i="15"/>
  <c r="R29" i="15" s="1"/>
  <c r="G12" i="15"/>
  <c r="Q29" i="15" s="1"/>
  <c r="F12" i="15"/>
  <c r="P29" i="15" s="1"/>
  <c r="E12" i="15"/>
  <c r="O29" i="15" s="1"/>
  <c r="D12" i="15"/>
  <c r="O10" i="15"/>
  <c r="N10" i="15"/>
  <c r="X28" i="15" s="1"/>
  <c r="M10" i="15"/>
  <c r="W28" i="15" s="1"/>
  <c r="L10" i="15"/>
  <c r="V28" i="15" s="1"/>
  <c r="K10" i="15"/>
  <c r="J10" i="15"/>
  <c r="T28" i="15" s="1"/>
  <c r="I10" i="15"/>
  <c r="S28" i="15" s="1"/>
  <c r="H10" i="15"/>
  <c r="R28" i="15" s="1"/>
  <c r="G10" i="15"/>
  <c r="Q28" i="15" s="1"/>
  <c r="F10" i="15"/>
  <c r="P28" i="15" s="1"/>
  <c r="E10" i="15"/>
  <c r="O28" i="15" s="1"/>
  <c r="D10" i="15"/>
  <c r="O8" i="15"/>
  <c r="Y27" i="15" s="1"/>
  <c r="N8" i="15"/>
  <c r="X27" i="15" s="1"/>
  <c r="M8" i="15"/>
  <c r="W27" i="15" s="1"/>
  <c r="L8" i="15"/>
  <c r="V27" i="15" s="1"/>
  <c r="K8" i="15"/>
  <c r="U27" i="15" s="1"/>
  <c r="J8" i="15"/>
  <c r="T27" i="15" s="1"/>
  <c r="I8" i="15"/>
  <c r="S27" i="15" s="1"/>
  <c r="H8" i="15"/>
  <c r="R27" i="15" s="1"/>
  <c r="G8" i="15"/>
  <c r="Q27" i="15" s="1"/>
  <c r="F8" i="15"/>
  <c r="E8" i="15"/>
  <c r="O27" i="15" s="1"/>
  <c r="D8" i="15"/>
  <c r="O6" i="15"/>
  <c r="Y26" i="15" s="1"/>
  <c r="N6" i="15"/>
  <c r="X26" i="15" s="1"/>
  <c r="M6" i="15"/>
  <c r="W26" i="15" s="1"/>
  <c r="L6" i="15"/>
  <c r="V26" i="15" s="1"/>
  <c r="K6" i="15"/>
  <c r="U26" i="15" s="1"/>
  <c r="J6" i="15"/>
  <c r="T26" i="15" s="1"/>
  <c r="I6" i="15"/>
  <c r="S26" i="15" s="1"/>
  <c r="H6" i="15"/>
  <c r="R26" i="15" s="1"/>
  <c r="G6" i="15"/>
  <c r="Q26" i="15" s="1"/>
  <c r="F6" i="15"/>
  <c r="P26" i="15" s="1"/>
  <c r="E6" i="15"/>
  <c r="O26" i="15" s="1"/>
  <c r="D6" i="15"/>
  <c r="O4" i="15"/>
  <c r="Y25" i="15" s="1"/>
  <c r="N4" i="15"/>
  <c r="X25" i="15" s="1"/>
  <c r="M4" i="15"/>
  <c r="W25" i="15" s="1"/>
  <c r="L4" i="15"/>
  <c r="V25" i="15" s="1"/>
  <c r="K4" i="15"/>
  <c r="U25" i="15" s="1"/>
  <c r="J4" i="15"/>
  <c r="T25" i="15" s="1"/>
  <c r="I4" i="15"/>
  <c r="S25" i="15" s="1"/>
  <c r="H4" i="15"/>
  <c r="R25" i="15" s="1"/>
  <c r="G4" i="15"/>
  <c r="Q25" i="15" s="1"/>
  <c r="F4" i="15"/>
  <c r="P25" i="15" s="1"/>
  <c r="E4" i="15"/>
  <c r="O25" i="15" s="1"/>
  <c r="D4" i="15"/>
  <c r="O2" i="15"/>
  <c r="Y24" i="15" s="1"/>
  <c r="N2" i="15"/>
  <c r="X24" i="15" s="1"/>
  <c r="M2" i="15"/>
  <c r="W24" i="15" s="1"/>
  <c r="L2" i="15"/>
  <c r="V24" i="15" s="1"/>
  <c r="K2" i="15"/>
  <c r="U24" i="15" s="1"/>
  <c r="J2" i="15"/>
  <c r="T24" i="15" s="1"/>
  <c r="I2" i="15"/>
  <c r="S24" i="15" s="1"/>
  <c r="H2" i="15"/>
  <c r="G2" i="15"/>
  <c r="Q24" i="15" s="1"/>
  <c r="F2" i="15"/>
  <c r="P24" i="15" s="1"/>
  <c r="E2" i="15"/>
  <c r="O24" i="15" s="1"/>
  <c r="D2" i="15"/>
  <c r="B33" i="15" l="1"/>
  <c r="B30" i="15"/>
  <c r="B25" i="15"/>
  <c r="B28" i="15"/>
  <c r="B32" i="15"/>
  <c r="B29" i="15"/>
  <c r="B26" i="15"/>
  <c r="B24" i="15"/>
  <c r="B27" i="15"/>
  <c r="B31" i="15"/>
  <c r="CD10" i="2" l="1"/>
  <c r="AG13" i="2"/>
  <c r="CI8" i="2"/>
  <c r="CD13" i="2"/>
  <c r="CI18" i="2"/>
  <c r="BH10" i="2"/>
  <c r="BL20" i="2"/>
  <c r="BU12" i="2"/>
  <c r="AB20" i="2"/>
  <c r="BU11" i="2"/>
  <c r="BZ12" i="2"/>
  <c r="BZ13" i="2"/>
  <c r="AY8" i="2"/>
  <c r="F8" i="2"/>
  <c r="BQ16" i="2"/>
  <c r="CD20" i="2"/>
  <c r="BU16" i="2"/>
  <c r="BL13" i="2"/>
  <c r="AT10" i="2"/>
  <c r="CI14" i="2"/>
  <c r="CD15" i="2"/>
  <c r="BU9" i="2"/>
  <c r="BL17" i="2"/>
  <c r="AK8" i="2"/>
  <c r="BQ8" i="2"/>
  <c r="CD16" i="2"/>
  <c r="BZ17" i="2"/>
  <c r="BL18" i="2"/>
  <c r="AP17" i="2"/>
  <c r="CI16" i="2"/>
  <c r="CD9" i="2"/>
  <c r="BU14" i="2"/>
  <c r="BQ18" i="2"/>
  <c r="AB16" i="2"/>
  <c r="CD18" i="2"/>
  <c r="BU15" i="2"/>
  <c r="BZ14" i="2"/>
  <c r="BC13" i="2"/>
  <c r="F16" i="2"/>
  <c r="O11" i="2"/>
  <c r="S9" i="2"/>
  <c r="F15" i="2"/>
  <c r="X14" i="2"/>
  <c r="J9" i="2"/>
  <c r="J11" i="2"/>
  <c r="BH13" i="2"/>
  <c r="AT9" i="2"/>
  <c r="AK13" i="2"/>
  <c r="AB9" i="2"/>
  <c r="X15" i="2"/>
  <c r="O8" i="2"/>
  <c r="A11" i="2"/>
  <c r="F10" i="2"/>
  <c r="CD12" i="2"/>
  <c r="CI11" i="2"/>
  <c r="CD17" i="2"/>
  <c r="BZ16" i="2"/>
  <c r="BU18" i="2"/>
  <c r="BL9" i="2"/>
  <c r="BQ15" i="2"/>
  <c r="BC18" i="2"/>
  <c r="AT11" i="2"/>
  <c r="AK17" i="2"/>
  <c r="AG9" i="2"/>
  <c r="S16" i="2"/>
  <c r="O12" i="2"/>
  <c r="BC16" i="2"/>
  <c r="AT14" i="2"/>
  <c r="AB14" i="2"/>
  <c r="A18" i="2"/>
  <c r="CI9" i="2"/>
  <c r="CD14" i="2"/>
  <c r="BZ11" i="2"/>
  <c r="BU17" i="2"/>
  <c r="BZ18" i="2"/>
  <c r="BQ17" i="2"/>
  <c r="BH12" i="2"/>
  <c r="AT15" i="2"/>
  <c r="AY14" i="2"/>
  <c r="AP14" i="2"/>
  <c r="AG18" i="2"/>
  <c r="X9" i="2"/>
  <c r="J13" i="2"/>
  <c r="F9" i="2"/>
  <c r="BH11" i="2"/>
  <c r="AP10" i="2"/>
  <c r="S13" i="2"/>
  <c r="A17" i="2"/>
  <c r="CI15" i="2"/>
  <c r="CD11" i="2"/>
  <c r="CI17" i="2"/>
  <c r="CI12" i="2"/>
  <c r="BU8" i="2"/>
  <c r="BZ9" i="2"/>
  <c r="BU20" i="2"/>
  <c r="BL8" i="2"/>
  <c r="BH16" i="2"/>
  <c r="AY15" i="2"/>
  <c r="AP15" i="2"/>
  <c r="AK15" i="2"/>
  <c r="AG15" i="2"/>
  <c r="S18" i="2"/>
  <c r="J18" i="2"/>
  <c r="F13" i="2"/>
  <c r="CI10" i="2"/>
  <c r="CI13" i="2"/>
  <c r="BZ8" i="2"/>
  <c r="BU10" i="2"/>
  <c r="BQ12" i="2"/>
  <c r="BQ11" i="2"/>
  <c r="BC17" i="2"/>
  <c r="AT12" i="2"/>
  <c r="AP8" i="2"/>
  <c r="AG8" i="2"/>
  <c r="X11" i="2"/>
  <c r="O15" i="2"/>
  <c r="J15" i="2"/>
  <c r="F18" i="2"/>
  <c r="BL12" i="2"/>
  <c r="BQ9" i="2"/>
  <c r="BQ10" i="2"/>
  <c r="BH15" i="2"/>
  <c r="BC12" i="2"/>
  <c r="BH14" i="2"/>
  <c r="AT8" i="2"/>
  <c r="AT13" i="2"/>
  <c r="AT18" i="2"/>
  <c r="AK12" i="2"/>
  <c r="AP9" i="2"/>
  <c r="AP18" i="2"/>
  <c r="AG12" i="2"/>
  <c r="AG17" i="2"/>
  <c r="AB11" i="2"/>
  <c r="S8" i="2"/>
  <c r="S17" i="2"/>
  <c r="X18" i="2"/>
  <c r="O16" i="2"/>
  <c r="J10" i="2"/>
  <c r="J20" i="2"/>
  <c r="A9" i="2"/>
  <c r="F17" i="2"/>
  <c r="BQ13" i="2"/>
  <c r="BQ14" i="2"/>
  <c r="BH8" i="2"/>
  <c r="BH9" i="2"/>
  <c r="BH18" i="2"/>
  <c r="AT16" i="2"/>
  <c r="AT17" i="2"/>
  <c r="AY10" i="2"/>
  <c r="AK16" i="2"/>
  <c r="AP13" i="2"/>
  <c r="AK11" i="2"/>
  <c r="AG16" i="2"/>
  <c r="AB10" i="2"/>
  <c r="AB15" i="2"/>
  <c r="S12" i="2"/>
  <c r="X13" i="2"/>
  <c r="S15" i="2"/>
  <c r="J17" i="2"/>
  <c r="J14" i="2"/>
  <c r="F14" i="2"/>
  <c r="A13" i="2"/>
  <c r="A12" i="2"/>
  <c r="BH17" i="2"/>
  <c r="BC11" i="2"/>
  <c r="AY12" i="2"/>
  <c r="AY9" i="2"/>
  <c r="AY18" i="2"/>
  <c r="AP12" i="2"/>
  <c r="AK10" i="2"/>
  <c r="AK20" i="2"/>
  <c r="AB13" i="2"/>
  <c r="AB18" i="2"/>
  <c r="X10" i="2"/>
  <c r="X8" i="2"/>
  <c r="X17" i="2"/>
  <c r="J8" i="2"/>
  <c r="O9" i="2"/>
  <c r="O10" i="2"/>
  <c r="A15" i="2"/>
  <c r="A8" i="2"/>
  <c r="A10" i="2"/>
  <c r="CD8" i="2"/>
  <c r="BZ15" i="2"/>
  <c r="BU13" i="2"/>
  <c r="BZ10" i="2"/>
  <c r="BL16" i="2"/>
  <c r="BL10" i="2"/>
  <c r="BL11" i="2"/>
  <c r="BC8" i="2"/>
  <c r="BC10" i="2"/>
  <c r="BC15" i="2"/>
  <c r="AY16" i="2"/>
  <c r="AY13" i="2"/>
  <c r="AT20" i="2"/>
  <c r="AP16" i="2"/>
  <c r="AK14" i="2"/>
  <c r="AB8" i="2"/>
  <c r="AB17" i="2"/>
  <c r="AG10" i="2"/>
  <c r="S11" i="2"/>
  <c r="X12" i="2"/>
  <c r="S10" i="2"/>
  <c r="J12" i="2"/>
  <c r="O13" i="2"/>
  <c r="O14" i="2"/>
  <c r="A20" i="2"/>
  <c r="A16" i="2"/>
  <c r="A14" i="2"/>
  <c r="BL14" i="2"/>
  <c r="BL15" i="2"/>
  <c r="BC9" i="2"/>
  <c r="BC14" i="2"/>
  <c r="BC20" i="2"/>
  <c r="AY11" i="2"/>
  <c r="AY17" i="2"/>
  <c r="AP11" i="2"/>
  <c r="AK9" i="2"/>
  <c r="AK18" i="2"/>
  <c r="AB12" i="2"/>
  <c r="AG11" i="2"/>
  <c r="AG14" i="2"/>
  <c r="S20" i="2"/>
  <c r="X16" i="2"/>
  <c r="S14" i="2"/>
  <c r="J16" i="2"/>
  <c r="O17" i="2"/>
  <c r="O18" i="2"/>
  <c r="F11" i="2"/>
  <c r="F12" i="2"/>
</calcChain>
</file>

<file path=xl/sharedStrings.xml><?xml version="1.0" encoding="utf-8"?>
<sst xmlns="http://schemas.openxmlformats.org/spreadsheetml/2006/main" count="78" uniqueCount="73">
  <si>
    <t>なまえ</t>
    <phoneticPr fontId="1"/>
  </si>
  <si>
    <t>漢字</t>
    <rPh sb="0" eb="2">
      <t>カンジ</t>
    </rPh>
    <phoneticPr fontId="1"/>
  </si>
  <si>
    <t>かんじを　いれよう</t>
    <phoneticPr fontId="1"/>
  </si>
  <si>
    <t>big</t>
    <phoneticPr fontId="1"/>
  </si>
  <si>
    <t>並び替え</t>
    <rPh sb="0" eb="1">
      <t>ナラ</t>
    </rPh>
    <rPh sb="2" eb="3">
      <t>カ</t>
    </rPh>
    <phoneticPr fontId="1"/>
  </si>
  <si>
    <t>する</t>
  </si>
  <si>
    <t>このプリントの使い方</t>
    <rPh sb="7" eb="8">
      <t>ツカ</t>
    </rPh>
    <rPh sb="9" eb="10">
      <t>カタ</t>
    </rPh>
    <phoneticPr fontId="1"/>
  </si>
  <si>
    <t>文字色</t>
    <rPh sb="0" eb="3">
      <t>モジイロ</t>
    </rPh>
    <phoneticPr fontId="1"/>
  </si>
  <si>
    <t>隠しサイズ</t>
    <rPh sb="0" eb="1">
      <t>カク</t>
    </rPh>
    <phoneticPr fontId="1"/>
  </si>
  <si>
    <t>ゆっくり長く</t>
    <rPh sb="4" eb="5">
      <t>ナガ</t>
    </rPh>
    <phoneticPr fontId="1"/>
  </si>
  <si>
    <t>方</t>
    <rPh sb="0" eb="1">
      <t>ホウ</t>
    </rPh>
    <phoneticPr fontId="1"/>
  </si>
  <si>
    <t>題</t>
    <rPh sb="0" eb="1">
      <t>ダイ</t>
    </rPh>
    <phoneticPr fontId="1"/>
  </si>
  <si>
    <t>字</t>
    <rPh sb="0" eb="1">
      <t>ジ</t>
    </rPh>
    <phoneticPr fontId="1"/>
  </si>
  <si>
    <t>大</t>
    <rPh sb="0" eb="1">
      <t>ダイ</t>
    </rPh>
    <phoneticPr fontId="1"/>
  </si>
  <si>
    <t>想</t>
    <rPh sb="0" eb="1">
      <t>オモ</t>
    </rPh>
    <phoneticPr fontId="1"/>
  </si>
  <si>
    <t>長</t>
    <rPh sb="0" eb="1">
      <t>ナガ</t>
    </rPh>
    <phoneticPr fontId="1"/>
  </si>
  <si>
    <t>ここに問題文を入れる</t>
    <rPh sb="3" eb="6">
      <t>モンダイブン</t>
    </rPh>
    <rPh sb="7" eb="8">
      <t>イ</t>
    </rPh>
    <phoneticPr fontId="1"/>
  </si>
  <si>
    <t>出</t>
    <rPh sb="0" eb="1">
      <t>デ</t>
    </rPh>
    <phoneticPr fontId="1"/>
  </si>
  <si>
    <t>理</t>
    <rPh sb="0" eb="1">
      <t>リ</t>
    </rPh>
    <phoneticPr fontId="1"/>
  </si>
  <si>
    <t>切</t>
    <rPh sb="0" eb="1">
      <t>キ</t>
    </rPh>
    <phoneticPr fontId="1"/>
  </si>
  <si>
    <t>つか</t>
    <phoneticPr fontId="1"/>
  </si>
  <si>
    <t>かた</t>
    <phoneticPr fontId="1"/>
  </si>
  <si>
    <t>だい</t>
    <phoneticPr fontId="1"/>
  </si>
  <si>
    <t>かん</t>
    <phoneticPr fontId="1"/>
  </si>
  <si>
    <t>じ</t>
    <phoneticPr fontId="1"/>
  </si>
  <si>
    <t>い</t>
    <phoneticPr fontId="1"/>
  </si>
  <si>
    <t>もん</t>
    <phoneticPr fontId="1"/>
  </si>
  <si>
    <t>ぶん</t>
    <phoneticPr fontId="1"/>
  </si>
  <si>
    <t>も</t>
    <phoneticPr fontId="1"/>
  </si>
  <si>
    <t>すう</t>
    <phoneticPr fontId="1"/>
  </si>
  <si>
    <t>いち</t>
    <phoneticPr fontId="1"/>
  </si>
  <si>
    <t>たい</t>
    <phoneticPr fontId="1"/>
  </si>
  <si>
    <t>おも</t>
    <phoneticPr fontId="1"/>
  </si>
  <si>
    <t>ひと</t>
    <phoneticPr fontId="1"/>
  </si>
  <si>
    <t>なが</t>
    <phoneticPr fontId="1"/>
  </si>
  <si>
    <t>入れる</t>
  </si>
  <si>
    <t>黒文字</t>
  </si>
  <si>
    <t>問題文</t>
    <rPh sb="0" eb="3">
      <t>モンダイブン</t>
    </rPh>
    <phoneticPr fontId="1"/>
  </si>
  <si>
    <t>傍</t>
    <rPh sb="0" eb="1">
      <t>ソバ</t>
    </rPh>
    <phoneticPr fontId="1"/>
  </si>
  <si>
    <t>←に出題漢字を入れます</t>
    <rPh sb="2" eb="6">
      <t>シュツダイカンジ</t>
    </rPh>
    <rPh sb="7" eb="8">
      <t>イ</t>
    </rPh>
    <phoneticPr fontId="12"/>
  </si>
  <si>
    <t>文字数は十一文字まで</t>
    <rPh sb="0" eb="3">
      <t>モジスウ</t>
    </rPh>
    <rPh sb="4" eb="8">
      <t>ジュウイチモジ</t>
    </rPh>
    <phoneticPr fontId="12"/>
  </si>
  <si>
    <t>あなたを大切に</t>
    <rPh sb="4" eb="6">
      <t>タイセツ</t>
    </rPh>
    <phoneticPr fontId="12"/>
  </si>
  <si>
    <t>想っている人がいます</t>
    <rPh sb="0" eb="1">
      <t>オモ</t>
    </rPh>
    <rPh sb="5" eb="6">
      <t>ヒト</t>
    </rPh>
    <phoneticPr fontId="12"/>
  </si>
  <si>
    <t>それもあなたの傍に</t>
    <rPh sb="7" eb="8">
      <t>ソバ</t>
    </rPh>
    <phoneticPr fontId="12"/>
  </si>
  <si>
    <t>無理をしないで</t>
    <rPh sb="0" eb="2">
      <t>ムリ</t>
    </rPh>
    <phoneticPr fontId="12"/>
  </si>
  <si>
    <t>自分を大切に</t>
    <rPh sb="0" eb="2">
      <t>ジブン</t>
    </rPh>
    <rPh sb="3" eb="5">
      <t>タイセツ</t>
    </rPh>
    <phoneticPr fontId="1"/>
  </si>
  <si>
    <t>しゅつ</t>
    <phoneticPr fontId="1"/>
  </si>
  <si>
    <t>だい</t>
    <phoneticPr fontId="1"/>
  </si>
  <si>
    <t>い</t>
    <phoneticPr fontId="1"/>
  </si>
  <si>
    <t>じ</t>
    <phoneticPr fontId="1"/>
  </si>
  <si>
    <t>じゅう</t>
    <phoneticPr fontId="1"/>
  </si>
  <si>
    <t>せつ</t>
    <phoneticPr fontId="1"/>
  </si>
  <si>
    <t>そば</t>
    <phoneticPr fontId="1"/>
  </si>
  <si>
    <t>む</t>
    <phoneticPr fontId="1"/>
  </si>
  <si>
    <t>り</t>
    <phoneticPr fontId="1"/>
  </si>
  <si>
    <t>ぶん</t>
    <phoneticPr fontId="1"/>
  </si>
  <si>
    <t>せつ</t>
    <phoneticPr fontId="1"/>
  </si>
  <si>
    <t>入れない</t>
  </si>
  <si>
    <t>ふりがな</t>
    <phoneticPr fontId="1"/>
  </si>
  <si>
    <t>全部</t>
    <rPh sb="0" eb="2">
      <t>ゼンブ</t>
    </rPh>
    <phoneticPr fontId="1"/>
  </si>
  <si>
    <t>大〇</t>
    <rPh sb="0" eb="1">
      <t>ダイ</t>
    </rPh>
    <phoneticPr fontId="1"/>
  </si>
  <si>
    <t>小〇</t>
    <rPh sb="0" eb="1">
      <t>ショウ</t>
    </rPh>
    <phoneticPr fontId="1"/>
  </si>
  <si>
    <t>なし</t>
    <phoneticPr fontId="1"/>
  </si>
  <si>
    <t>特大うんち</t>
    <rPh sb="0" eb="2">
      <t>トクダイ</t>
    </rPh>
    <phoneticPr fontId="1"/>
  </si>
  <si>
    <t>大うんち</t>
    <rPh sb="0" eb="1">
      <t>ダイ</t>
    </rPh>
    <phoneticPr fontId="1"/>
  </si>
  <si>
    <t>小うんち</t>
    <rPh sb="0" eb="1">
      <t>ショウ</t>
    </rPh>
    <phoneticPr fontId="1"/>
  </si>
  <si>
    <t>full</t>
    <phoneticPr fontId="1"/>
  </si>
  <si>
    <t>small</t>
    <phoneticPr fontId="1"/>
  </si>
  <si>
    <t>no</t>
    <phoneticPr fontId="1"/>
  </si>
  <si>
    <t>fullun</t>
    <phoneticPr fontId="1"/>
  </si>
  <si>
    <t>bigun</t>
    <phoneticPr fontId="1"/>
  </si>
  <si>
    <t>smallun</t>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</si>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</sst>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3"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2" fillId="0" borderId="0"/>
  </cellStyleXfs>
  <cellXfs count="63">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1" xfId="0" applyFont="1" applyBorder="1" applyAlignment="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4" xfId="0" applyFont="1" applyBorder="1" applyAlignment="1" applyProtection="1">
      <alignment vertical="center"/>
    </xf>
    <xf numFmtId="0" fontId="3" fillId="0" borderId="7" xfId="0" applyFont="1" applyBorder="1" applyAlignment="1" applyProtection="1">
      <alignment vertical="center"/>
    </xf>
    <xf numFmtId="0" fontId="10" fillId="0" borderId="7" xfId="0" applyFont="1" applyFill="1" applyBorder="1" applyAlignment="1" applyProtection="1">
      <alignment vertical="center"/>
    </xf>
    <xf numFmtId="0" fontId="10" fillId="0" borderId="8" xfId="0" applyFont="1" applyFill="1" applyBorder="1" applyAlignment="1" applyProtection="1">
      <alignment vertical="center"/>
    </xf>
    <xf numFmtId="0" fontId="3" fillId="0" borderId="8" xfId="0" applyFont="1" applyBorder="1" applyAlignment="1" applyProtection="1">
      <alignment vertical="center"/>
    </xf>
    <xf numFmtId="0" fontId="3" fillId="0" borderId="15" xfId="0" applyFont="1" applyBorder="1" applyAlignment="1" applyProtection="1">
      <alignment vertical="center"/>
    </xf>
    <xf numFmtId="0" fontId="3" fillId="0" borderId="19"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Border="1" applyAlignment="1" applyProtection="1">
      <alignment horizontal="center" vertical="center"/>
    </xf>
    <xf numFmtId="0" fontId="3" fillId="0" borderId="0" xfId="0" applyFont="1" applyBorder="1" applyAlignment="1" applyProtection="1">
      <alignment vertical="center"/>
    </xf>
    <xf numFmtId="0" fontId="8" fillId="0" borderId="2"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9" xfId="0" applyFont="1" applyBorder="1" applyAlignment="1" applyProtection="1">
      <alignment horizontal="center" vertical="center" shrinkToFit="1"/>
    </xf>
    <xf numFmtId="0" fontId="9" fillId="0" borderId="29"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8" fillId="0" borderId="28" xfId="0" applyFont="1" applyBorder="1" applyAlignment="1" applyProtection="1">
      <alignment horizontal="center" vertical="center" shrinkToFit="1"/>
    </xf>
    <xf numFmtId="0" fontId="8" fillId="2" borderId="31" xfId="0" applyFont="1" applyFill="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0" fillId="0" borderId="30" xfId="0" applyBorder="1" applyAlignment="1" applyProtection="1">
      <alignment horizontal="center" vertical="center" shrinkToFit="1"/>
    </xf>
    <xf numFmtId="0" fontId="0" fillId="0" borderId="3" xfId="0" applyBorder="1" applyAlignment="1" applyProtection="1">
      <alignment horizontal="center" vertical="center" shrinkToFit="1"/>
      <protection locked="0"/>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textRotation="255" shrinkToFit="1"/>
    </xf>
    <xf numFmtId="0" fontId="4" fillId="0" borderId="12" xfId="0" applyFont="1" applyBorder="1" applyAlignment="1" applyProtection="1">
      <alignment horizontal="center" vertical="center" textRotation="255" shrinkToFit="1"/>
    </xf>
    <xf numFmtId="0" fontId="4" fillId="0" borderId="13" xfId="0" applyFont="1" applyBorder="1" applyAlignment="1" applyProtection="1">
      <alignment horizontal="center" vertical="center" textRotation="255" shrinkToFit="1"/>
    </xf>
    <xf numFmtId="176" fontId="3" fillId="0" borderId="0" xfId="0" applyNumberFormat="1" applyFont="1" applyBorder="1" applyAlignment="1" applyProtection="1">
      <alignment vertical="center" textRotation="255" shrinkToFit="1"/>
    </xf>
    <xf numFmtId="176" fontId="3" fillId="0" borderId="0" xfId="0" applyNumberFormat="1" applyFont="1" applyAlignment="1" applyProtection="1">
      <alignment vertical="center" textRotation="255" shrinkToFit="1"/>
    </xf>
    <xf numFmtId="0" fontId="4" fillId="0" borderId="0" xfId="0" applyFont="1" applyAlignment="1" applyProtection="1">
      <alignment vertical="center" textRotation="255" shrinkToFit="1"/>
    </xf>
    <xf numFmtId="0" fontId="3" fillId="0" borderId="0" xfId="0" applyFont="1" applyAlignment="1" applyProtection="1">
      <alignment vertical="center" textRotation="255" shrinkToFit="1"/>
    </xf>
    <xf numFmtId="0" fontId="3" fillId="0" borderId="0" xfId="0" applyFont="1" applyBorder="1" applyAlignment="1" applyProtection="1">
      <alignment vertical="center"/>
    </xf>
    <xf numFmtId="0" fontId="6" fillId="0" borderId="0" xfId="0" applyFont="1" applyBorder="1" applyAlignment="1" applyProtection="1">
      <alignment vertical="center" textRotation="255" shrinkToFit="1"/>
    </xf>
    <xf numFmtId="0" fontId="3" fillId="0" borderId="0" xfId="0" applyFont="1" applyBorder="1" applyAlignment="1" applyProtection="1">
      <alignment horizontal="center" vertical="top" shrinkToFit="1"/>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0" xfId="0" applyFont="1" applyBorder="1" applyAlignment="1" applyProtection="1">
      <alignment horizontal="center" vertical="center" textRotation="255" shrinkToFit="1"/>
    </xf>
    <xf numFmtId="0" fontId="3" fillId="0" borderId="16" xfId="0" applyFont="1" applyBorder="1" applyAlignment="1" applyProtection="1">
      <alignment vertical="center"/>
    </xf>
    <xf numFmtId="0" fontId="0" fillId="0" borderId="22" xfId="0" applyBorder="1" applyAlignment="1" applyProtection="1">
      <alignment vertical="center"/>
    </xf>
    <xf numFmtId="0" fontId="7" fillId="3" borderId="17" xfId="0" applyFont="1" applyFill="1" applyBorder="1" applyAlignment="1" applyProtection="1">
      <alignment vertical="center"/>
      <protection locked="0"/>
    </xf>
    <xf numFmtId="0" fontId="11" fillId="3" borderId="23" xfId="0" applyFont="1" applyFill="1" applyBorder="1" applyAlignment="1" applyProtection="1">
      <alignment vertical="center"/>
      <protection locked="0"/>
    </xf>
    <xf numFmtId="0" fontId="3" fillId="3" borderId="17" xfId="1" applyFont="1" applyFill="1" applyBorder="1" applyAlignment="1" applyProtection="1">
      <alignment horizontal="left" vertical="center" indent="1"/>
      <protection locked="0"/>
    </xf>
    <xf numFmtId="0" fontId="0" fillId="3" borderId="23" xfId="0" applyFill="1" applyBorder="1" applyAlignment="1" applyProtection="1">
      <alignment horizontal="left" vertical="center" indent="1"/>
      <protection locked="0"/>
    </xf>
    <xf numFmtId="0" fontId="3" fillId="0" borderId="18" xfId="0" applyFont="1" applyBorder="1" applyAlignment="1" applyProtection="1">
      <alignment vertical="center"/>
    </xf>
    <xf numFmtId="0" fontId="0" fillId="0" borderId="24" xfId="0" applyBorder="1" applyAlignment="1" applyProtection="1">
      <alignment vertical="center"/>
    </xf>
    <xf numFmtId="0" fontId="0" fillId="0" borderId="0" xfId="0" applyAlignment="1">
      <alignment vertical="center"/>
    </xf>
  </cellXfs>
  <cellStyles count="2">
    <cellStyle name="標準" xfId="0" builtinId="0"/>
    <cellStyle name="標準 2" xfId="1"/>
  </cellStyles>
  <dxfs count="110">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dotted">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border>
        <top style="thin">
          <color auto="1"/>
        </top>
        <vertical/>
        <horizontal/>
      </border>
    </dxf>
    <dxf>
      <font>
        <color auto="1"/>
      </font>
    </dxf>
    <dxf>
      <font>
        <color auto="1"/>
      </font>
    </dxf>
    <dxf>
      <font>
        <color theme="0" tint="-0.34998626667073579"/>
      </font>
    </dxf>
    <dxf>
      <font>
        <color theme="0" tint="-0.34998626667073579"/>
      </font>
    </dxf>
    <dxf>
      <font>
        <color theme="0"/>
      </font>
    </dxf>
    <dxf>
      <font>
        <color auto="1"/>
      </font>
    </dxf>
    <dxf>
      <font>
        <color theme="0"/>
      </font>
    </dxf>
    <dxf>
      <font>
        <color theme="0" tint="-0.34998626667073579"/>
      </font>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border>
        <left style="dotted">
          <color auto="1"/>
        </left>
        <right style="dotted">
          <color auto="1"/>
        </right>
        <vertical/>
        <horizontal/>
      </border>
    </dxf>
    <dxf>
      <border>
        <bottom style="dotted">
          <color auto="1"/>
        </bottom>
        <vertical/>
        <horizontal/>
      </border>
    </dxf>
    <dxf>
      <border>
        <left style="dotted">
          <color auto="1"/>
        </left>
        <right style="dotted">
          <color auto="1"/>
        </right>
        <vertical/>
        <horizontal/>
      </border>
    </dxf>
    <dxf>
      <fill>
        <patternFill>
          <bgColor rgb="FF00B0F0"/>
        </patternFill>
      </fill>
    </dxf>
    <dxf>
      <fill>
        <patternFill>
          <bgColor rgb="FFFF99CC"/>
        </patternFill>
      </fill>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72</xdr:col>
          <xdr:colOff>0</xdr:colOff>
          <xdr:row>6</xdr:row>
          <xdr:rowOff>0</xdr:rowOff>
        </xdr:from>
        <xdr:to>
          <xdr:col>81</xdr:col>
          <xdr:colOff>0</xdr:colOff>
          <xdr:row>7</xdr:row>
          <xdr:rowOff>9526</xdr:rowOff>
        </xdr:to>
        <xdr:pic>
          <xdr:nvPicPr>
            <xdr:cNvPr id="12" name="図 11"/>
            <xdr:cNvPicPr>
              <a:picLocks noChangeAspect="1" noChangeArrowheads="1"/>
              <a:extLst>
                <a:ext uri="{84589F7E-364E-4C9E-8A38-B11213B215E9}">
                  <a14:cameraTool cellRange="mondai_2" spid="_x0000_s5177"/>
                </a:ext>
              </a:extLst>
            </xdr:cNvPicPr>
          </xdr:nvPicPr>
          <xdr:blipFill>
            <a:blip xmlns:r="http://schemas.openxmlformats.org/officeDocument/2006/relationships" r:embed="rId1"/>
            <a:srcRect/>
            <a:stretch>
              <a:fillRect/>
            </a:stretch>
          </xdr:blipFill>
          <xdr:spPr bwMode="auto">
            <a:xfrm>
              <a:off x="9144000" y="3746500"/>
              <a:ext cx="1143000" cy="8032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21167</xdr:colOff>
          <xdr:row>6</xdr:row>
          <xdr:rowOff>1134</xdr:rowOff>
        </xdr:from>
        <xdr:to>
          <xdr:col>90</xdr:col>
          <xdr:colOff>21167</xdr:colOff>
          <xdr:row>7</xdr:row>
          <xdr:rowOff>5103</xdr:rowOff>
        </xdr:to>
        <xdr:pic>
          <xdr:nvPicPr>
            <xdr:cNvPr id="10" name="図 9"/>
            <xdr:cNvPicPr>
              <a:picLocks noChangeAspect="1" noChangeArrowheads="1"/>
              <a:extLst>
                <a:ext uri="{84589F7E-364E-4C9E-8A38-B11213B215E9}">
                  <a14:cameraTool cellRange="mondai_1" spid="_x0000_s5178"/>
                </a:ext>
              </a:extLst>
            </xdr:cNvPicPr>
          </xdr:nvPicPr>
          <xdr:blipFill>
            <a:blip xmlns:r="http://schemas.openxmlformats.org/officeDocument/2006/relationships" r:embed="rId1"/>
            <a:srcRect/>
            <a:stretch>
              <a:fillRect/>
            </a:stretch>
          </xdr:blipFill>
          <xdr:spPr bwMode="auto">
            <a:xfrm>
              <a:off x="10201011" y="3108665"/>
              <a:ext cx="1131094" cy="8016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96</xdr:col>
      <xdr:colOff>97215</xdr:colOff>
      <xdr:row>12</xdr:row>
      <xdr:rowOff>539750</xdr:rowOff>
    </xdr:from>
    <xdr:to>
      <xdr:col>101</xdr:col>
      <xdr:colOff>44827</xdr:colOff>
      <xdr:row>14</xdr:row>
      <xdr:rowOff>188157</xdr:rowOff>
    </xdr:to>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89215" y="6334125"/>
          <a:ext cx="582612"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63</xdr:col>
          <xdr:colOff>1</xdr:colOff>
          <xdr:row>6</xdr:row>
          <xdr:rowOff>0</xdr:rowOff>
        </xdr:from>
        <xdr:to>
          <xdr:col>72</xdr:col>
          <xdr:colOff>1</xdr:colOff>
          <xdr:row>7</xdr:row>
          <xdr:rowOff>9526</xdr:rowOff>
        </xdr:to>
        <xdr:pic>
          <xdr:nvPicPr>
            <xdr:cNvPr id="14" name="図 13"/>
            <xdr:cNvPicPr>
              <a:picLocks noChangeAspect="1" noChangeArrowheads="1"/>
              <a:extLst>
                <a:ext uri="{84589F7E-364E-4C9E-8A38-B11213B215E9}">
                  <a14:cameraTool cellRange="mondai_3" spid="_x0000_s5179"/>
                </a:ext>
              </a:extLst>
            </xdr:cNvPicPr>
          </xdr:nvPicPr>
          <xdr:blipFill>
            <a:blip xmlns:r="http://schemas.openxmlformats.org/officeDocument/2006/relationships" r:embed="rId1"/>
            <a:srcRect/>
            <a:stretch>
              <a:fillRect/>
            </a:stretch>
          </xdr:blipFill>
          <xdr:spPr bwMode="auto">
            <a:xfrm>
              <a:off x="8371418" y="4392083"/>
              <a:ext cx="1195916" cy="81385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6</xdr:row>
          <xdr:rowOff>0</xdr:rowOff>
        </xdr:from>
        <xdr:to>
          <xdr:col>63</xdr:col>
          <xdr:colOff>47625</xdr:colOff>
          <xdr:row>7</xdr:row>
          <xdr:rowOff>9526</xdr:rowOff>
        </xdr:to>
        <xdr:pic>
          <xdr:nvPicPr>
            <xdr:cNvPr id="16" name="図 15"/>
            <xdr:cNvPicPr>
              <a:picLocks noChangeAspect="1" noChangeArrowheads="1"/>
              <a:extLst>
                <a:ext uri="{84589F7E-364E-4C9E-8A38-B11213B215E9}">
                  <a14:cameraTool cellRange="mondai_4" spid="_x0000_s5180"/>
                </a:ext>
              </a:extLst>
            </xdr:cNvPicPr>
          </xdr:nvPicPr>
          <xdr:blipFill>
            <a:blip xmlns:r="http://schemas.openxmlformats.org/officeDocument/2006/relationships" r:embed="rId1"/>
            <a:srcRect/>
            <a:stretch>
              <a:fillRect/>
            </a:stretch>
          </xdr:blipFill>
          <xdr:spPr bwMode="auto">
            <a:xfrm>
              <a:off x="697230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xdr:row>
          <xdr:rowOff>0</xdr:rowOff>
        </xdr:from>
        <xdr:to>
          <xdr:col>54</xdr:col>
          <xdr:colOff>47625</xdr:colOff>
          <xdr:row>7</xdr:row>
          <xdr:rowOff>9526</xdr:rowOff>
        </xdr:to>
        <xdr:pic>
          <xdr:nvPicPr>
            <xdr:cNvPr id="17" name="図 16"/>
            <xdr:cNvPicPr>
              <a:picLocks noChangeAspect="1" noChangeArrowheads="1"/>
              <a:extLst>
                <a:ext uri="{84589F7E-364E-4C9E-8A38-B11213B215E9}">
                  <a14:cameraTool cellRange="mondai_5" spid="_x0000_s5181"/>
                </a:ext>
              </a:extLst>
            </xdr:cNvPicPr>
          </xdr:nvPicPr>
          <xdr:blipFill>
            <a:blip xmlns:r="http://schemas.openxmlformats.org/officeDocument/2006/relationships" r:embed="rId1"/>
            <a:srcRect/>
            <a:stretch>
              <a:fillRect/>
            </a:stretch>
          </xdr:blipFill>
          <xdr:spPr bwMode="auto">
            <a:xfrm>
              <a:off x="581025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6</xdr:row>
          <xdr:rowOff>0</xdr:rowOff>
        </xdr:from>
        <xdr:to>
          <xdr:col>45</xdr:col>
          <xdr:colOff>47625</xdr:colOff>
          <xdr:row>7</xdr:row>
          <xdr:rowOff>9526</xdr:rowOff>
        </xdr:to>
        <xdr:pic>
          <xdr:nvPicPr>
            <xdr:cNvPr id="19" name="図 18"/>
            <xdr:cNvPicPr>
              <a:picLocks noChangeAspect="1" noChangeArrowheads="1"/>
              <a:extLst>
                <a:ext uri="{84589F7E-364E-4C9E-8A38-B11213B215E9}">
                  <a14:cameraTool cellRange="mondai_6" spid="_x0000_s5182"/>
                </a:ext>
              </a:extLst>
            </xdr:cNvPicPr>
          </xdr:nvPicPr>
          <xdr:blipFill>
            <a:blip xmlns:r="http://schemas.openxmlformats.org/officeDocument/2006/relationships" r:embed="rId1"/>
            <a:srcRect/>
            <a:stretch>
              <a:fillRect/>
            </a:stretch>
          </xdr:blipFill>
          <xdr:spPr bwMode="auto">
            <a:xfrm>
              <a:off x="464820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xdr:row>
          <xdr:rowOff>0</xdr:rowOff>
        </xdr:from>
        <xdr:to>
          <xdr:col>36</xdr:col>
          <xdr:colOff>47625</xdr:colOff>
          <xdr:row>7</xdr:row>
          <xdr:rowOff>9526</xdr:rowOff>
        </xdr:to>
        <xdr:pic>
          <xdr:nvPicPr>
            <xdr:cNvPr id="21" name="図 20"/>
            <xdr:cNvPicPr>
              <a:picLocks noChangeAspect="1" noChangeArrowheads="1"/>
              <a:extLst>
                <a:ext uri="{84589F7E-364E-4C9E-8A38-B11213B215E9}">
                  <a14:cameraTool cellRange="mondai_7" spid="_x0000_s5183"/>
                </a:ext>
              </a:extLst>
            </xdr:cNvPicPr>
          </xdr:nvPicPr>
          <xdr:blipFill>
            <a:blip xmlns:r="http://schemas.openxmlformats.org/officeDocument/2006/relationships" r:embed="rId1"/>
            <a:srcRect/>
            <a:stretch>
              <a:fillRect/>
            </a:stretch>
          </xdr:blipFill>
          <xdr:spPr bwMode="auto">
            <a:xfrm>
              <a:off x="348615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xdr:row>
          <xdr:rowOff>0</xdr:rowOff>
        </xdr:from>
        <xdr:to>
          <xdr:col>27</xdr:col>
          <xdr:colOff>47625</xdr:colOff>
          <xdr:row>7</xdr:row>
          <xdr:rowOff>9526</xdr:rowOff>
        </xdr:to>
        <xdr:pic>
          <xdr:nvPicPr>
            <xdr:cNvPr id="23" name="図 22"/>
            <xdr:cNvPicPr>
              <a:picLocks noChangeAspect="1" noChangeArrowheads="1"/>
              <a:extLst>
                <a:ext uri="{84589F7E-364E-4C9E-8A38-B11213B215E9}">
                  <a14:cameraTool cellRange="mondai_8" spid="_x0000_s5184"/>
                </a:ext>
              </a:extLst>
            </xdr:cNvPicPr>
          </xdr:nvPicPr>
          <xdr:blipFill>
            <a:blip xmlns:r="http://schemas.openxmlformats.org/officeDocument/2006/relationships" r:embed="rId1"/>
            <a:srcRect/>
            <a:stretch>
              <a:fillRect/>
            </a:stretch>
          </xdr:blipFill>
          <xdr:spPr bwMode="auto">
            <a:xfrm>
              <a:off x="232410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18</xdr:col>
          <xdr:colOff>47625</xdr:colOff>
          <xdr:row>7</xdr:row>
          <xdr:rowOff>9526</xdr:rowOff>
        </xdr:to>
        <xdr:pic>
          <xdr:nvPicPr>
            <xdr:cNvPr id="25" name="図 24"/>
            <xdr:cNvPicPr>
              <a:picLocks noChangeAspect="1" noChangeArrowheads="1"/>
              <a:extLst>
                <a:ext uri="{84589F7E-364E-4C9E-8A38-B11213B215E9}">
                  <a14:cameraTool cellRange="mondai_9" spid="_x0000_s5185"/>
                </a:ext>
              </a:extLst>
            </xdr:cNvPicPr>
          </xdr:nvPicPr>
          <xdr:blipFill>
            <a:blip xmlns:r="http://schemas.openxmlformats.org/officeDocument/2006/relationships" r:embed="rId1"/>
            <a:srcRect/>
            <a:stretch>
              <a:fillRect/>
            </a:stretch>
          </xdr:blipFill>
          <xdr:spPr bwMode="auto">
            <a:xfrm>
              <a:off x="1162050" y="4381500"/>
              <a:ext cx="12096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15875</xdr:rowOff>
        </xdr:from>
        <xdr:to>
          <xdr:col>9</xdr:col>
          <xdr:colOff>47625</xdr:colOff>
          <xdr:row>6</xdr:row>
          <xdr:rowOff>778896</xdr:rowOff>
        </xdr:to>
        <xdr:pic>
          <xdr:nvPicPr>
            <xdr:cNvPr id="27" name="図 26"/>
            <xdr:cNvPicPr>
              <a:picLocks noChangeAspect="1" noChangeArrowheads="1"/>
              <a:extLst>
                <a:ext uri="{84589F7E-364E-4C9E-8A38-B11213B215E9}">
                  <a14:cameraTool cellRange="mondai_10" spid="_x0000_s5186"/>
                </a:ext>
              </a:extLst>
            </xdr:cNvPicPr>
          </xdr:nvPicPr>
          <xdr:blipFill>
            <a:blip xmlns:r="http://schemas.openxmlformats.org/officeDocument/2006/relationships" r:embed="rId1"/>
            <a:srcRect/>
            <a:stretch>
              <a:fillRect/>
            </a:stretch>
          </xdr:blipFill>
          <xdr:spPr bwMode="auto">
            <a:xfrm>
              <a:off x="0" y="1127125"/>
              <a:ext cx="1190625" cy="76302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96</xdr:col>
      <xdr:colOff>111125</xdr:colOff>
      <xdr:row>0</xdr:row>
      <xdr:rowOff>31751</xdr:rowOff>
    </xdr:from>
    <xdr:to>
      <xdr:col>125</xdr:col>
      <xdr:colOff>0</xdr:colOff>
      <xdr:row>12</xdr:row>
      <xdr:rowOff>222250</xdr:rowOff>
    </xdr:to>
    <xdr:sp macro="" textlink="">
      <xdr:nvSpPr>
        <xdr:cNvPr id="2" name="四角形吹き出し 1"/>
        <xdr:cNvSpPr/>
      </xdr:nvSpPr>
      <xdr:spPr>
        <a:xfrm>
          <a:off x="12303125" y="31751"/>
          <a:ext cx="3571875" cy="5984874"/>
        </a:xfrm>
        <a:prstGeom prst="wedgeRectCallout">
          <a:avLst>
            <a:gd name="adj1" fmla="val -31376"/>
            <a:gd name="adj2" fmla="val 56256"/>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47625</xdr:colOff>
      <xdr:row>2</xdr:row>
      <xdr:rowOff>28575</xdr:rowOff>
    </xdr:from>
    <xdr:to>
      <xdr:col>25</xdr:col>
      <xdr:colOff>47625</xdr:colOff>
      <xdr:row>12</xdr:row>
      <xdr:rowOff>19050</xdr:rowOff>
    </xdr:to>
    <xdr:sp macro="" textlink="">
      <xdr:nvSpPr>
        <xdr:cNvPr id="4" name="四角形吹き出し 3"/>
        <xdr:cNvSpPr/>
      </xdr:nvSpPr>
      <xdr:spPr>
        <a:xfrm>
          <a:off x="7600950" y="42862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15</xdr:col>
      <xdr:colOff>152400</xdr:colOff>
      <xdr:row>16</xdr:row>
      <xdr:rowOff>95250</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322897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5</xdr:col>
      <xdr:colOff>11475</xdr:colOff>
      <xdr:row>1</xdr:row>
      <xdr:rowOff>211500</xdr:rowOff>
    </xdr:from>
    <xdr:to>
      <xdr:col>8</xdr:col>
      <xdr:colOff>7425</xdr:colOff>
      <xdr:row>1</xdr:row>
      <xdr:rowOff>607500</xdr:rowOff>
    </xdr:to>
    <xdr:sp macro="" textlink="">
      <xdr:nvSpPr>
        <xdr:cNvPr id="3" name="円/楕円 2"/>
        <xdr:cNvSpPr/>
      </xdr:nvSpPr>
      <xdr:spPr>
        <a:xfrm>
          <a:off x="1097325" y="1011600"/>
          <a:ext cx="396000" cy="3960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2</xdr:row>
      <xdr:rowOff>257175</xdr:rowOff>
    </xdr:from>
    <xdr:to>
      <xdr:col>7</xdr:col>
      <xdr:colOff>68925</xdr:colOff>
      <xdr:row>2</xdr:row>
      <xdr:rowOff>545175</xdr:rowOff>
    </xdr:to>
    <xdr:sp macro="" textlink="">
      <xdr:nvSpPr>
        <xdr:cNvPr id="5" name="円/楕円 4"/>
        <xdr:cNvSpPr/>
      </xdr:nvSpPr>
      <xdr:spPr>
        <a:xfrm flipV="1">
          <a:off x="1133475" y="1857375"/>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11</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75750</xdr:colOff>
      <xdr:row>0</xdr:row>
      <xdr:rowOff>28575</xdr:rowOff>
    </xdr:from>
    <xdr:to>
      <xdr:col>10</xdr:col>
      <xdr:colOff>88950</xdr:colOff>
      <xdr:row>0</xdr:row>
      <xdr:rowOff>748575</xdr:rowOff>
    </xdr:to>
    <xdr:sp macro="" textlink="">
      <xdr:nvSpPr>
        <xdr:cNvPr id="8" name="正方形/長方形 7"/>
        <xdr:cNvSpPr/>
      </xdr:nvSpPr>
      <xdr:spPr>
        <a:xfrm>
          <a:off x="761550" y="28575"/>
          <a:ext cx="1080000"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11</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104775</xdr:colOff>
      <xdr:row>4</xdr:row>
      <xdr:rowOff>9525</xdr:rowOff>
    </xdr:from>
    <xdr:to>
      <xdr:col>9</xdr:col>
      <xdr:colOff>78105</xdr:colOff>
      <xdr:row>4</xdr:row>
      <xdr:rowOff>793591</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9725" y="3209925"/>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5</xdr:row>
      <xdr:rowOff>152400</xdr:rowOff>
    </xdr:from>
    <xdr:to>
      <xdr:col>8</xdr:col>
      <xdr:colOff>34290</xdr:colOff>
      <xdr:row>5</xdr:row>
      <xdr:rowOff>589127</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695450" y="4152900"/>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9525</xdr:colOff>
      <xdr:row>6</xdr:row>
      <xdr:rowOff>219075</xdr:rowOff>
    </xdr:from>
    <xdr:to>
      <xdr:col>7</xdr:col>
      <xdr:colOff>78414</xdr:colOff>
      <xdr:row>6</xdr:row>
      <xdr:rowOff>508635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781175" y="501967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0"/>
  <sheetViews>
    <sheetView showGridLines="0" showRowColHeaders="0" tabSelected="1" zoomScale="60" zoomScaleNormal="60" workbookViewId="0">
      <selection activeCell="DR20" sqref="DR20"/>
    </sheetView>
  </sheetViews>
  <sheetFormatPr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28" t="s">
        <v>8</v>
      </c>
      <c r="B1" s="26"/>
      <c r="C1" s="26"/>
      <c r="D1" s="26"/>
      <c r="E1" s="26"/>
      <c r="F1" s="26"/>
      <c r="G1" s="26"/>
      <c r="H1" s="26"/>
      <c r="I1" s="26"/>
      <c r="J1" s="26"/>
      <c r="K1" s="27"/>
      <c r="L1" s="27"/>
      <c r="M1" s="27"/>
      <c r="N1" s="25" t="s">
        <v>1</v>
      </c>
      <c r="O1" s="26"/>
      <c r="P1" s="26"/>
      <c r="Q1" s="26"/>
      <c r="R1" s="26"/>
      <c r="S1" s="26"/>
      <c r="T1" s="26"/>
      <c r="U1" s="26"/>
      <c r="V1" s="26"/>
      <c r="W1" s="26"/>
      <c r="X1" s="27"/>
      <c r="Y1" s="27"/>
      <c r="Z1" s="27"/>
      <c r="AA1" s="25" t="s">
        <v>58</v>
      </c>
      <c r="AB1" s="26"/>
      <c r="AC1" s="26"/>
      <c r="AD1" s="26"/>
      <c r="AE1" s="26"/>
      <c r="AF1" s="26"/>
      <c r="AG1" s="26"/>
      <c r="AH1" s="26"/>
      <c r="AI1" s="26"/>
      <c r="AJ1" s="26"/>
      <c r="AK1" s="27"/>
      <c r="AL1" s="27"/>
      <c r="AM1" s="27"/>
      <c r="AN1" s="25" t="s">
        <v>7</v>
      </c>
      <c r="AO1" s="26"/>
      <c r="AP1" s="26"/>
      <c r="AQ1" s="26"/>
      <c r="AR1" s="26"/>
      <c r="AS1" s="26"/>
      <c r="AT1" s="26"/>
      <c r="AU1" s="26"/>
      <c r="AV1" s="26"/>
      <c r="AW1" s="26"/>
      <c r="AX1" s="27"/>
      <c r="AY1" s="27"/>
      <c r="AZ1" s="33"/>
      <c r="ED1" s="25" t="s">
        <v>4</v>
      </c>
      <c r="EE1" s="26"/>
      <c r="EF1" s="26"/>
      <c r="EG1" s="26"/>
      <c r="EH1" s="26"/>
      <c r="EI1" s="26"/>
      <c r="EJ1" s="26"/>
      <c r="EK1" s="26"/>
      <c r="EL1" s="26"/>
      <c r="EM1" s="26"/>
      <c r="EN1" s="27"/>
      <c r="EO1" s="27"/>
      <c r="EP1" s="27"/>
    </row>
    <row r="2" spans="1:183" ht="47.25" thickBot="1" x14ac:dyDescent="0.2">
      <c r="A2" s="29" t="s">
        <v>72</v>
      </c>
      <c r="B2" s="30"/>
      <c r="C2" s="30"/>
      <c r="D2" s="30"/>
      <c r="E2" s="30"/>
      <c r="F2" s="30"/>
      <c r="G2" s="30"/>
      <c r="H2" s="30"/>
      <c r="I2" s="30"/>
      <c r="J2" s="30"/>
      <c r="K2" s="30"/>
      <c r="L2" s="30"/>
      <c r="M2" s="31"/>
      <c r="N2" s="22" t="s">
        <v>57</v>
      </c>
      <c r="O2" s="23"/>
      <c r="P2" s="23"/>
      <c r="Q2" s="23"/>
      <c r="R2" s="23"/>
      <c r="S2" s="23"/>
      <c r="T2" s="23"/>
      <c r="U2" s="23"/>
      <c r="V2" s="23"/>
      <c r="W2" s="24"/>
      <c r="X2" s="24"/>
      <c r="Y2" s="24"/>
      <c r="Z2" s="24"/>
      <c r="AA2" s="22" t="s">
        <v>35</v>
      </c>
      <c r="AB2" s="23"/>
      <c r="AC2" s="23"/>
      <c r="AD2" s="23"/>
      <c r="AE2" s="23"/>
      <c r="AF2" s="23"/>
      <c r="AG2" s="23"/>
      <c r="AH2" s="23"/>
      <c r="AI2" s="23"/>
      <c r="AJ2" s="24"/>
      <c r="AK2" s="24"/>
      <c r="AL2" s="24"/>
      <c r="AM2" s="24"/>
      <c r="AN2" s="22" t="s">
        <v>36</v>
      </c>
      <c r="AO2" s="23"/>
      <c r="AP2" s="23"/>
      <c r="AQ2" s="23"/>
      <c r="AR2" s="23"/>
      <c r="AS2" s="23"/>
      <c r="AT2" s="23"/>
      <c r="AU2" s="23"/>
      <c r="AV2" s="23"/>
      <c r="AW2" s="24"/>
      <c r="AX2" s="24"/>
      <c r="AY2" s="24"/>
      <c r="AZ2" s="34"/>
      <c r="ED2" s="32" t="s">
        <v>5</v>
      </c>
      <c r="EE2" s="30"/>
      <c r="EF2" s="30"/>
      <c r="EG2" s="30"/>
      <c r="EH2" s="30"/>
      <c r="EI2" s="30"/>
      <c r="EJ2" s="30"/>
      <c r="EK2" s="30"/>
      <c r="EL2" s="30"/>
      <c r="EM2" s="30"/>
      <c r="EN2" s="30"/>
      <c r="EO2" s="30"/>
      <c r="EP2" s="31"/>
    </row>
    <row r="3" spans="1:183" ht="23.25" hidden="1" customHeight="1" x14ac:dyDescent="0.15"/>
    <row r="4" spans="1:183" ht="51.75" hidden="1" customHeight="1" x14ac:dyDescent="0.15"/>
    <row r="5" spans="1:183" ht="31.5" hidden="1" customHeight="1" x14ac:dyDescent="0.15">
      <c r="A5" s="36" t="str">
        <f>VLOOKUP($A$2,mask,2,FALSE)</f>
        <v>fullun</v>
      </c>
      <c r="B5" s="37"/>
      <c r="C5" s="37"/>
      <c r="D5" s="37"/>
      <c r="E5" s="37"/>
      <c r="F5" s="37"/>
      <c r="G5" s="37"/>
      <c r="H5" s="37"/>
      <c r="I5" s="37"/>
      <c r="J5" s="36" t="str">
        <f>VLOOKUP($A$2,mask,2,FALSE)</f>
        <v>fullun</v>
      </c>
      <c r="K5" s="37"/>
      <c r="L5" s="37"/>
      <c r="M5" s="37"/>
      <c r="N5" s="37"/>
      <c r="O5" s="37"/>
      <c r="P5" s="37"/>
      <c r="Q5" s="37"/>
      <c r="R5" s="37"/>
      <c r="S5" s="36" t="str">
        <f>VLOOKUP($A$2,mask,2,FALSE)</f>
        <v>fullun</v>
      </c>
      <c r="T5" s="37"/>
      <c r="U5" s="37"/>
      <c r="V5" s="37"/>
      <c r="W5" s="37"/>
      <c r="X5" s="37"/>
      <c r="Y5" s="37"/>
      <c r="Z5" s="37"/>
      <c r="AA5" s="37"/>
      <c r="AB5" s="36" t="str">
        <f>VLOOKUP($A$2,mask,2,FALSE)</f>
        <v>fullun</v>
      </c>
      <c r="AC5" s="37"/>
      <c r="AD5" s="37"/>
      <c r="AE5" s="37"/>
      <c r="AF5" s="37"/>
      <c r="AG5" s="37"/>
      <c r="AH5" s="37"/>
      <c r="AI5" s="37"/>
      <c r="AJ5" s="37"/>
      <c r="AK5" s="36" t="str">
        <f>VLOOKUP($A$2,mask,2,FALSE)</f>
        <v>fullun</v>
      </c>
      <c r="AL5" s="37"/>
      <c r="AM5" s="37"/>
      <c r="AN5" s="37"/>
      <c r="AO5" s="37"/>
      <c r="AP5" s="37"/>
      <c r="AQ5" s="37"/>
      <c r="AR5" s="37"/>
      <c r="AS5" s="37"/>
      <c r="AT5" s="36" t="str">
        <f>VLOOKUP($A$2,mask,2,FALSE)</f>
        <v>fullun</v>
      </c>
      <c r="AU5" s="37"/>
      <c r="AV5" s="37"/>
      <c r="AW5" s="37"/>
      <c r="AX5" s="37"/>
      <c r="AY5" s="37"/>
      <c r="AZ5" s="37"/>
      <c r="BA5" s="37"/>
      <c r="BB5" s="37"/>
      <c r="BC5" s="36" t="str">
        <f>VLOOKUP($A$2,mask,2,FALSE)</f>
        <v>fullun</v>
      </c>
      <c r="BD5" s="37"/>
      <c r="BE5" s="37"/>
      <c r="BF5" s="37"/>
      <c r="BG5" s="37"/>
      <c r="BH5" s="37"/>
      <c r="BI5" s="37"/>
      <c r="BJ5" s="37"/>
      <c r="BK5" s="37"/>
      <c r="BL5" s="36" t="str">
        <f>VLOOKUP($A$2,mask,2,FALSE)</f>
        <v>fullun</v>
      </c>
      <c r="BM5" s="37"/>
      <c r="BN5" s="37"/>
      <c r="BO5" s="37"/>
      <c r="BP5" s="37"/>
      <c r="BQ5" s="37"/>
      <c r="BR5" s="37"/>
      <c r="BS5" s="37"/>
      <c r="BT5" s="37"/>
      <c r="BU5" s="36" t="str">
        <f>VLOOKUP($A$2,mask,2,FALSE)</f>
        <v>fullun</v>
      </c>
      <c r="BV5" s="37"/>
      <c r="BW5" s="37"/>
      <c r="BX5" s="37"/>
      <c r="BY5" s="37"/>
      <c r="BZ5" s="37"/>
      <c r="CA5" s="37"/>
      <c r="CB5" s="37"/>
      <c r="CC5" s="37"/>
      <c r="CD5" s="36" t="str">
        <f>VLOOKUP($A$2,mask,2,FALSE)</f>
        <v>fullun</v>
      </c>
      <c r="CE5" s="37"/>
      <c r="CF5" s="37"/>
      <c r="CG5" s="37"/>
      <c r="CH5" s="37"/>
      <c r="CI5" s="37"/>
      <c r="CJ5" s="37"/>
      <c r="CK5" s="37"/>
      <c r="CL5" s="37"/>
    </row>
    <row r="6" spans="1:183" ht="13.5" customHeight="1" x14ac:dyDescent="0.15">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21"/>
      <c r="CN6" s="21"/>
      <c r="CO6" s="21"/>
      <c r="CP6" s="21"/>
    </row>
    <row r="7" spans="1:183" ht="63" customHeight="1" thickBot="1" x14ac:dyDescent="0.2">
      <c r="A7" s="38" t="str">
        <f>問題文入力シート!C33</f>
        <v>切</v>
      </c>
      <c r="B7" s="39"/>
      <c r="C7" s="39"/>
      <c r="D7" s="39"/>
      <c r="E7" s="39"/>
      <c r="F7" s="39"/>
      <c r="G7" s="39"/>
      <c r="H7" s="39"/>
      <c r="I7" s="40"/>
      <c r="J7" s="38" t="str">
        <f>問題文入力シート!B18</f>
        <v>理</v>
      </c>
      <c r="K7" s="39"/>
      <c r="L7" s="39"/>
      <c r="M7" s="39"/>
      <c r="N7" s="39"/>
      <c r="O7" s="39"/>
      <c r="P7" s="39"/>
      <c r="Q7" s="39"/>
      <c r="R7" s="40"/>
      <c r="S7" s="38" t="str">
        <f>問題文入力シート!B16</f>
        <v>長</v>
      </c>
      <c r="T7" s="39"/>
      <c r="U7" s="39"/>
      <c r="V7" s="39"/>
      <c r="W7" s="39"/>
      <c r="X7" s="39"/>
      <c r="Y7" s="39"/>
      <c r="Z7" s="39"/>
      <c r="AA7" s="40"/>
      <c r="AB7" s="38" t="str">
        <f>問題文入力シート!B14</f>
        <v>傍</v>
      </c>
      <c r="AC7" s="39"/>
      <c r="AD7" s="39"/>
      <c r="AE7" s="39"/>
      <c r="AF7" s="39"/>
      <c r="AG7" s="39"/>
      <c r="AH7" s="39"/>
      <c r="AI7" s="39"/>
      <c r="AJ7" s="40"/>
      <c r="AK7" s="38" t="str">
        <f>問題文入力シート!B12</f>
        <v>想</v>
      </c>
      <c r="AL7" s="39"/>
      <c r="AM7" s="39"/>
      <c r="AN7" s="39"/>
      <c r="AO7" s="39"/>
      <c r="AP7" s="39"/>
      <c r="AQ7" s="39"/>
      <c r="AR7" s="39"/>
      <c r="AS7" s="40"/>
      <c r="AT7" s="38" t="str">
        <f>問題文入力シート!B10</f>
        <v>大</v>
      </c>
      <c r="AU7" s="39"/>
      <c r="AV7" s="39"/>
      <c r="AW7" s="39"/>
      <c r="AX7" s="39"/>
      <c r="AY7" s="39"/>
      <c r="AZ7" s="39"/>
      <c r="BA7" s="39"/>
      <c r="BB7" s="40"/>
      <c r="BC7" s="38" t="str">
        <f>問題文入力シート!B8</f>
        <v>字</v>
      </c>
      <c r="BD7" s="39"/>
      <c r="BE7" s="39"/>
      <c r="BF7" s="39"/>
      <c r="BG7" s="39"/>
      <c r="BH7" s="39"/>
      <c r="BI7" s="39"/>
      <c r="BJ7" s="39"/>
      <c r="BK7" s="40"/>
      <c r="BL7" s="38" t="str">
        <f>問題文入力シート!B6</f>
        <v>題</v>
      </c>
      <c r="BM7" s="39"/>
      <c r="BN7" s="39"/>
      <c r="BO7" s="39"/>
      <c r="BP7" s="39"/>
      <c r="BQ7" s="39"/>
      <c r="BR7" s="39"/>
      <c r="BS7" s="39"/>
      <c r="BT7" s="40"/>
      <c r="BU7" s="38" t="str">
        <f>問題文入力シート!B4</f>
        <v>出</v>
      </c>
      <c r="BV7" s="39"/>
      <c r="BW7" s="39"/>
      <c r="BX7" s="39"/>
      <c r="BY7" s="39"/>
      <c r="BZ7" s="39"/>
      <c r="CA7" s="39"/>
      <c r="CB7" s="39"/>
      <c r="CC7" s="40"/>
      <c r="CD7" s="51" t="str">
        <f>問題文入力シート!B2</f>
        <v>方</v>
      </c>
      <c r="CE7" s="52"/>
      <c r="CF7" s="52"/>
      <c r="CG7" s="52"/>
      <c r="CH7" s="52"/>
      <c r="CI7" s="39"/>
      <c r="CJ7" s="39"/>
      <c r="CK7" s="39"/>
      <c r="CL7" s="40"/>
      <c r="CM7" s="49" t="s">
        <v>2</v>
      </c>
      <c r="CN7" s="49"/>
      <c r="CO7" s="49"/>
      <c r="CP7" s="49"/>
      <c r="EC7" s="6"/>
      <c r="EW7" s="6"/>
      <c r="FQ7" s="6"/>
    </row>
    <row r="8" spans="1:183" ht="52.5" customHeight="1" thickBot="1" x14ac:dyDescent="0.2">
      <c r="A8" s="41" t="str">
        <f ca="1">VLOOKUP(10,list,14,FALSE)</f>
        <v>ゆ</v>
      </c>
      <c r="B8" s="42"/>
      <c r="C8" s="42"/>
      <c r="D8" s="42"/>
      <c r="E8" s="43"/>
      <c r="F8" s="35" t="str">
        <f ca="1">IF($AA$2="入れる",VLOOKUP(10,list,3,FALSE),"")</f>
        <v/>
      </c>
      <c r="G8" s="35"/>
      <c r="H8" s="35"/>
      <c r="I8" s="35"/>
      <c r="J8" s="41" t="str">
        <f ca="1">VLOOKUP(9,list,14,FALSE)</f>
        <v>←</v>
      </c>
      <c r="K8" s="42"/>
      <c r="L8" s="42"/>
      <c r="M8" s="42"/>
      <c r="N8" s="43"/>
      <c r="O8" s="35" t="str">
        <f ca="1">IF($AA$2="入れる",VLOOKUP(9,list,3,FALSE),"")</f>
        <v/>
      </c>
      <c r="P8" s="44"/>
      <c r="Q8" s="44"/>
      <c r="R8" s="44"/>
      <c r="S8" s="41" t="str">
        <f ca="1">VLOOKUP(8,list,14,FALSE)</f>
        <v>そ</v>
      </c>
      <c r="T8" s="42"/>
      <c r="U8" s="42"/>
      <c r="V8" s="42"/>
      <c r="W8" s="43"/>
      <c r="X8" s="35" t="str">
        <f ca="1">IF($AA$2="入れる",VLOOKUP(8,list,3,FALSE),"")</f>
        <v/>
      </c>
      <c r="Y8" s="35"/>
      <c r="Z8" s="35"/>
      <c r="AA8" s="35"/>
      <c r="AB8" s="41" t="str">
        <f ca="1">VLOOKUP(7,list,14,FALSE)</f>
        <v>文</v>
      </c>
      <c r="AC8" s="42"/>
      <c r="AD8" s="42"/>
      <c r="AE8" s="42"/>
      <c r="AF8" s="43"/>
      <c r="AG8" s="35" t="str">
        <f ca="1">IF($AA$2="入れる",VLOOKUP(7,list,3,FALSE),"")</f>
        <v>も</v>
      </c>
      <c r="AH8" s="35"/>
      <c r="AI8" s="35"/>
      <c r="AJ8" s="35"/>
      <c r="AK8" s="41" t="str">
        <f ca="1">VLOOKUP(6,list,14,FALSE)</f>
        <v>こ</v>
      </c>
      <c r="AL8" s="42"/>
      <c r="AM8" s="42"/>
      <c r="AN8" s="42"/>
      <c r="AO8" s="43"/>
      <c r="AP8" s="35" t="str">
        <f ca="1">IF($AA$2="入れる",VLOOKUP(6,list,3,FALSE),"")</f>
        <v/>
      </c>
      <c r="AQ8" s="35"/>
      <c r="AR8" s="35"/>
      <c r="AS8" s="35"/>
      <c r="AT8" s="41" t="str">
        <f ca="1">VLOOKUP(5,list,14,FALSE)</f>
        <v>自</v>
      </c>
      <c r="AU8" s="42"/>
      <c r="AV8" s="42"/>
      <c r="AW8" s="42"/>
      <c r="AX8" s="43"/>
      <c r="AY8" s="35" t="str">
        <f ca="1">IF($AA$2="入れる",VLOOKUP(5,list,3,FALSE),"")</f>
        <v>じ</v>
      </c>
      <c r="AZ8" s="35"/>
      <c r="BA8" s="35"/>
      <c r="BB8" s="35"/>
      <c r="BC8" s="41" t="str">
        <f ca="1">VLOOKUP(4,list,14,FALSE)</f>
        <v>あ</v>
      </c>
      <c r="BD8" s="42"/>
      <c r="BE8" s="42"/>
      <c r="BF8" s="42"/>
      <c r="BG8" s="43"/>
      <c r="BH8" s="35" t="str">
        <f ca="1">IF($AA$2="入れる",VLOOKUP(4,list,3,FALSE),"")</f>
        <v/>
      </c>
      <c r="BI8" s="35"/>
      <c r="BJ8" s="35"/>
      <c r="BK8" s="35"/>
      <c r="BL8" s="41" t="str">
        <f ca="1">VLOOKUP(3,list,14,FALSE)</f>
        <v>想</v>
      </c>
      <c r="BM8" s="42"/>
      <c r="BN8" s="42"/>
      <c r="BO8" s="42"/>
      <c r="BP8" s="43"/>
      <c r="BQ8" s="35" t="str">
        <f ca="1">IF($AA$2="入れる",VLOOKUP(3,list,3,FALSE),"")</f>
        <v>おも</v>
      </c>
      <c r="BR8" s="35"/>
      <c r="BS8" s="35"/>
      <c r="BT8" s="35"/>
      <c r="BU8" s="41" t="str">
        <f ca="1">VLOOKUP(2,list,14,FALSE)</f>
        <v>無</v>
      </c>
      <c r="BV8" s="42"/>
      <c r="BW8" s="42"/>
      <c r="BX8" s="42"/>
      <c r="BY8" s="43"/>
      <c r="BZ8" s="35" t="str">
        <f ca="1">IF($AA$2="入れる",VLOOKUP(2,list,3,FALSE),"")</f>
        <v>む</v>
      </c>
      <c r="CA8" s="35"/>
      <c r="CB8" s="35"/>
      <c r="CC8" s="35"/>
      <c r="CD8" s="41" t="str">
        <f ca="1">VLOOKUP(1,list,14,FALSE)</f>
        <v>こ</v>
      </c>
      <c r="CE8" s="42"/>
      <c r="CF8" s="42"/>
      <c r="CG8" s="42"/>
      <c r="CH8" s="43"/>
      <c r="CI8" s="35" t="str">
        <f ca="1">IF($AA$2="入れる",VLOOKUP(1,list,3,FALSE),"")</f>
        <v/>
      </c>
      <c r="CJ8" s="35"/>
      <c r="CK8" s="35"/>
      <c r="CL8" s="35"/>
      <c r="CM8" s="49"/>
      <c r="CN8" s="49"/>
      <c r="CO8" s="49"/>
      <c r="CP8" s="49"/>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P8" s="2"/>
      <c r="FQ8" s="2"/>
      <c r="FR8" s="2"/>
      <c r="FS8" s="2"/>
      <c r="FT8" s="2"/>
      <c r="FU8" s="2"/>
      <c r="FV8" s="2"/>
      <c r="FW8" s="2"/>
      <c r="FX8" s="3"/>
      <c r="FY8" s="3"/>
      <c r="FZ8" s="3"/>
      <c r="GA8" s="3"/>
    </row>
    <row r="9" spans="1:183" ht="52.5" customHeight="1" thickBot="1" x14ac:dyDescent="0.2">
      <c r="A9" s="41" t="str">
        <f ca="1">VLOOKUP(10,list,15,FALSE)</f>
        <v>っ</v>
      </c>
      <c r="B9" s="42"/>
      <c r="C9" s="42"/>
      <c r="D9" s="42"/>
      <c r="E9" s="43"/>
      <c r="F9" s="35" t="str">
        <f ca="1">IF($AA$2="入れる",VLOOKUP(10,list,4,FALSE),"")</f>
        <v/>
      </c>
      <c r="G9" s="35"/>
      <c r="H9" s="35"/>
      <c r="I9" s="35"/>
      <c r="J9" s="41" t="str">
        <f ca="1">VLOOKUP(9,list,15,FALSE)</f>
        <v>に</v>
      </c>
      <c r="K9" s="42"/>
      <c r="L9" s="42"/>
      <c r="M9" s="42"/>
      <c r="N9" s="43"/>
      <c r="O9" s="35" t="str">
        <f ca="1">IF($AA$2="入れる",VLOOKUP(9,list,4,FALSE),"")</f>
        <v/>
      </c>
      <c r="P9" s="45"/>
      <c r="Q9" s="45"/>
      <c r="R9" s="44"/>
      <c r="S9" s="41" t="str">
        <f ca="1">VLOOKUP(8,list,15,FALSE)</f>
        <v>れ</v>
      </c>
      <c r="T9" s="42"/>
      <c r="U9" s="42"/>
      <c r="V9" s="42"/>
      <c r="W9" s="43"/>
      <c r="X9" s="35" t="str">
        <f ca="1">IF($AA$2="入れる",VLOOKUP(8,list,4,FALSE),"")</f>
        <v/>
      </c>
      <c r="Y9" s="35"/>
      <c r="Z9" s="35"/>
      <c r="AA9" s="35"/>
      <c r="AB9" s="41" t="str">
        <f ca="1">VLOOKUP(7,list,15,FALSE)</f>
        <v>字</v>
      </c>
      <c r="AC9" s="42"/>
      <c r="AD9" s="42"/>
      <c r="AE9" s="42"/>
      <c r="AF9" s="43"/>
      <c r="AG9" s="35" t="str">
        <f ca="1">IF($AA$2="入れる",VLOOKUP(7,list,4,FALSE),"")</f>
        <v>じ</v>
      </c>
      <c r="AH9" s="35"/>
      <c r="AI9" s="35"/>
      <c r="AJ9" s="35"/>
      <c r="AK9" s="41" t="str">
        <f ca="1">VLOOKUP(6,list,15,FALSE)</f>
        <v>の</v>
      </c>
      <c r="AL9" s="42"/>
      <c r="AM9" s="42"/>
      <c r="AN9" s="42"/>
      <c r="AO9" s="43"/>
      <c r="AP9" s="35" t="str">
        <f ca="1">IF($AA$2="入れる",VLOOKUP(6,list,4,FALSE),"")</f>
        <v/>
      </c>
      <c r="AQ9" s="35"/>
      <c r="AR9" s="35"/>
      <c r="AS9" s="35"/>
      <c r="AT9" s="41" t="str">
        <f ca="1">VLOOKUP(5,list,15,FALSE)</f>
        <v>分</v>
      </c>
      <c r="AU9" s="42"/>
      <c r="AV9" s="42"/>
      <c r="AW9" s="42"/>
      <c r="AX9" s="43"/>
      <c r="AY9" s="35" t="str">
        <f ca="1">IF($AA$2="入れる",VLOOKUP(5,list,4,FALSE),"")</f>
        <v>ぶん</v>
      </c>
      <c r="AZ9" s="35"/>
      <c r="BA9" s="35"/>
      <c r="BB9" s="35"/>
      <c r="BC9" s="41" t="str">
        <f ca="1">VLOOKUP(4,list,15,FALSE)</f>
        <v>な</v>
      </c>
      <c r="BD9" s="42"/>
      <c r="BE9" s="42"/>
      <c r="BF9" s="42"/>
      <c r="BG9" s="43"/>
      <c r="BH9" s="35" t="str">
        <f ca="1">IF($AA$2="入れる",VLOOKUP(4,list,4,FALSE),"")</f>
        <v/>
      </c>
      <c r="BI9" s="35"/>
      <c r="BJ9" s="35"/>
      <c r="BK9" s="35"/>
      <c r="BL9" s="41" t="str">
        <f ca="1">VLOOKUP(3,list,15,FALSE)</f>
        <v>っ</v>
      </c>
      <c r="BM9" s="42"/>
      <c r="BN9" s="42"/>
      <c r="BO9" s="42"/>
      <c r="BP9" s="43"/>
      <c r="BQ9" s="35" t="str">
        <f ca="1">IF($AA$2="入れる",VLOOKUP(3,list,4,FALSE),"")</f>
        <v/>
      </c>
      <c r="BR9" s="35"/>
      <c r="BS9" s="35"/>
      <c r="BT9" s="35"/>
      <c r="BU9" s="41" t="str">
        <f ca="1">VLOOKUP(2,list,15,FALSE)</f>
        <v>理</v>
      </c>
      <c r="BV9" s="42"/>
      <c r="BW9" s="42"/>
      <c r="BX9" s="42"/>
      <c r="BY9" s="43"/>
      <c r="BZ9" s="35" t="str">
        <f ca="1">IF($AA$2="入れる",VLOOKUP(2,list,4,FALSE),"")</f>
        <v>り</v>
      </c>
      <c r="CA9" s="35"/>
      <c r="CB9" s="35"/>
      <c r="CC9" s="35"/>
      <c r="CD9" s="41" t="str">
        <f ca="1">VLOOKUP(1,list,15,FALSE)</f>
        <v>こ</v>
      </c>
      <c r="CE9" s="42"/>
      <c r="CF9" s="42"/>
      <c r="CG9" s="42"/>
      <c r="CH9" s="43"/>
      <c r="CI9" s="35" t="str">
        <f ca="1">IF($AA$2="入れる",VLOOKUP(1,list,4,FALSE),"")</f>
        <v/>
      </c>
      <c r="CJ9" s="35"/>
      <c r="CK9" s="35"/>
      <c r="CL9" s="35"/>
      <c r="CM9" s="49"/>
      <c r="CN9" s="49"/>
      <c r="CO9" s="49"/>
      <c r="CP9" s="49"/>
      <c r="ET9" s="5"/>
      <c r="EU9" s="20"/>
      <c r="EV9" s="20"/>
      <c r="EW9" s="20"/>
      <c r="EX9" s="20"/>
      <c r="EY9" s="3"/>
      <c r="EZ9" s="20"/>
      <c r="FA9" s="20"/>
      <c r="FB9" s="20"/>
      <c r="FC9" s="20"/>
      <c r="FD9" s="20"/>
      <c r="FE9" s="20"/>
      <c r="FF9" s="20"/>
    </row>
    <row r="10" spans="1:183" ht="52.5" customHeight="1" thickBot="1" x14ac:dyDescent="0.2">
      <c r="A10" s="41" t="str">
        <f ca="1">VLOOKUP(10,list,16,FALSE)</f>
        <v>く</v>
      </c>
      <c r="B10" s="42"/>
      <c r="C10" s="42"/>
      <c r="D10" s="42"/>
      <c r="E10" s="43"/>
      <c r="F10" s="35" t="str">
        <f ca="1">IF($AA$2="入れる",VLOOKUP(10,list,5,FALSE),"")</f>
        <v/>
      </c>
      <c r="G10" s="35"/>
      <c r="H10" s="35"/>
      <c r="I10" s="35"/>
      <c r="J10" s="41" t="str">
        <f ca="1">VLOOKUP(9,list,16,FALSE)</f>
        <v>出</v>
      </c>
      <c r="K10" s="42"/>
      <c r="L10" s="42"/>
      <c r="M10" s="42"/>
      <c r="N10" s="43"/>
      <c r="O10" s="35" t="str">
        <f ca="1">IF($AA$2="入れる",VLOOKUP(9,list,5,FALSE),"")</f>
        <v>しゅつ</v>
      </c>
      <c r="P10" s="45"/>
      <c r="Q10" s="45"/>
      <c r="R10" s="44"/>
      <c r="S10" s="41" t="str">
        <f ca="1">VLOOKUP(8,list,16,FALSE)</f>
        <v>も</v>
      </c>
      <c r="T10" s="42"/>
      <c r="U10" s="42"/>
      <c r="V10" s="42"/>
      <c r="W10" s="43"/>
      <c r="X10" s="35" t="str">
        <f ca="1">IF($AA$2="入れる",VLOOKUP(8,list,5,FALSE),"")</f>
        <v/>
      </c>
      <c r="Y10" s="35"/>
      <c r="Z10" s="35"/>
      <c r="AA10" s="35"/>
      <c r="AB10" s="41" t="str">
        <f ca="1">VLOOKUP(7,list,16,FALSE)</f>
        <v>数</v>
      </c>
      <c r="AC10" s="42"/>
      <c r="AD10" s="42"/>
      <c r="AE10" s="42"/>
      <c r="AF10" s="43"/>
      <c r="AG10" s="35" t="str">
        <f ca="1">IF($AA$2="入れる",VLOOKUP(7,list,5,FALSE),"")</f>
        <v>すう</v>
      </c>
      <c r="AH10" s="35"/>
      <c r="AI10" s="35"/>
      <c r="AJ10" s="35"/>
      <c r="AK10" s="41" t="str">
        <f ca="1">VLOOKUP(6,list,16,FALSE)</f>
        <v>プ</v>
      </c>
      <c r="AL10" s="42"/>
      <c r="AM10" s="42"/>
      <c r="AN10" s="42"/>
      <c r="AO10" s="43"/>
      <c r="AP10" s="35" t="str">
        <f ca="1">IF($AA$2="入れる",VLOOKUP(6,list,5,FALSE),"")</f>
        <v/>
      </c>
      <c r="AQ10" s="35"/>
      <c r="AR10" s="35"/>
      <c r="AS10" s="35"/>
      <c r="AT10" s="41" t="str">
        <f ca="1">VLOOKUP(5,list,16,FALSE)</f>
        <v>を</v>
      </c>
      <c r="AU10" s="42"/>
      <c r="AV10" s="42"/>
      <c r="AW10" s="42"/>
      <c r="AX10" s="43"/>
      <c r="AY10" s="35" t="str">
        <f ca="1">IF($AA$2="入れる",VLOOKUP(5,list,5,FALSE),"")</f>
        <v/>
      </c>
      <c r="AZ10" s="35"/>
      <c r="BA10" s="35"/>
      <c r="BB10" s="35"/>
      <c r="BC10" s="41" t="str">
        <f ca="1">VLOOKUP(4,list,16,FALSE)</f>
        <v>た</v>
      </c>
      <c r="BD10" s="42"/>
      <c r="BE10" s="42"/>
      <c r="BF10" s="42"/>
      <c r="BG10" s="43"/>
      <c r="BH10" s="35" t="str">
        <f ca="1">IF($AA$2="入れる",VLOOKUP(4,list,5,FALSE),"")</f>
        <v/>
      </c>
      <c r="BI10" s="35"/>
      <c r="BJ10" s="35"/>
      <c r="BK10" s="35"/>
      <c r="BL10" s="41" t="str">
        <f ca="1">VLOOKUP(3,list,16,FALSE)</f>
        <v>て</v>
      </c>
      <c r="BM10" s="42"/>
      <c r="BN10" s="42"/>
      <c r="BO10" s="42"/>
      <c r="BP10" s="43"/>
      <c r="BQ10" s="35" t="str">
        <f ca="1">IF($AA$2="入れる",VLOOKUP(3,list,5,FALSE),"")</f>
        <v/>
      </c>
      <c r="BR10" s="35"/>
      <c r="BS10" s="35"/>
      <c r="BT10" s="35"/>
      <c r="BU10" s="41" t="str">
        <f ca="1">VLOOKUP(2,list,16,FALSE)</f>
        <v>を</v>
      </c>
      <c r="BV10" s="42"/>
      <c r="BW10" s="42"/>
      <c r="BX10" s="42"/>
      <c r="BY10" s="43"/>
      <c r="BZ10" s="35" t="str">
        <f ca="1">IF($AA$2="入れる",VLOOKUP(2,list,5,FALSE),"")</f>
        <v/>
      </c>
      <c r="CA10" s="35"/>
      <c r="CB10" s="35"/>
      <c r="CC10" s="35"/>
      <c r="CD10" s="41" t="str">
        <f ca="1">VLOOKUP(1,list,16,FALSE)</f>
        <v>に</v>
      </c>
      <c r="CE10" s="42"/>
      <c r="CF10" s="42"/>
      <c r="CG10" s="42"/>
      <c r="CH10" s="43"/>
      <c r="CI10" s="35" t="str">
        <f ca="1">IF($AA$2="入れる",VLOOKUP(1,list,5,FALSE),"")</f>
        <v/>
      </c>
      <c r="CJ10" s="35"/>
      <c r="CK10" s="35"/>
      <c r="CL10" s="35"/>
      <c r="CM10" s="49"/>
      <c r="CN10" s="49"/>
      <c r="CO10" s="49"/>
      <c r="CP10" s="49"/>
      <c r="ES10" s="3"/>
      <c r="ET10" s="20"/>
      <c r="EU10" s="20"/>
      <c r="EV10" s="20"/>
      <c r="EW10" s="20"/>
      <c r="EX10" s="20"/>
      <c r="EY10" s="3"/>
      <c r="EZ10" s="20"/>
      <c r="FA10" s="20"/>
      <c r="FB10" s="20"/>
      <c r="FC10" s="20"/>
      <c r="FD10" s="20"/>
      <c r="FE10" s="20"/>
      <c r="FF10" s="20"/>
    </row>
    <row r="11" spans="1:183" ht="52.5" customHeight="1" thickBot="1" x14ac:dyDescent="0.2">
      <c r="A11" s="41" t="str">
        <f ca="1">VLOOKUP(10,list,17,FALSE)</f>
        <v>り</v>
      </c>
      <c r="B11" s="42"/>
      <c r="C11" s="42"/>
      <c r="D11" s="42"/>
      <c r="E11" s="43"/>
      <c r="F11" s="35" t="str">
        <f ca="1">IF($AA$2="入れる",VLOOKUP(10,list,6,FALSE),"")</f>
        <v/>
      </c>
      <c r="G11" s="35"/>
      <c r="H11" s="35"/>
      <c r="I11" s="35"/>
      <c r="J11" s="41" t="str">
        <f ca="1">VLOOKUP(9,list,17,FALSE)</f>
        <v>題</v>
      </c>
      <c r="K11" s="42"/>
      <c r="L11" s="42"/>
      <c r="M11" s="42"/>
      <c r="N11" s="43"/>
      <c r="O11" s="35" t="str">
        <f ca="1">IF($AA$2="入れる",VLOOKUP(9,list,6,FALSE),"")</f>
        <v>だい</v>
      </c>
      <c r="P11" s="45"/>
      <c r="Q11" s="45"/>
      <c r="R11" s="44"/>
      <c r="S11" s="41" t="str">
        <f ca="1">VLOOKUP(8,list,17,FALSE)</f>
        <v>あ</v>
      </c>
      <c r="T11" s="42"/>
      <c r="U11" s="42"/>
      <c r="V11" s="42"/>
      <c r="W11" s="43"/>
      <c r="X11" s="35" t="str">
        <f ca="1">IF($AA$2="入れる",VLOOKUP(8,list,6,FALSE),"")</f>
        <v/>
      </c>
      <c r="Y11" s="35"/>
      <c r="Z11" s="35"/>
      <c r="AA11" s="35"/>
      <c r="AB11" s="41" t="str">
        <f ca="1">VLOOKUP(7,list,17,FALSE)</f>
        <v>は</v>
      </c>
      <c r="AC11" s="42"/>
      <c r="AD11" s="42"/>
      <c r="AE11" s="42"/>
      <c r="AF11" s="43"/>
      <c r="AG11" s="35" t="str">
        <f ca="1">IF($AA$2="入れる",VLOOKUP(7,list,6,FALSE),"")</f>
        <v/>
      </c>
      <c r="AH11" s="35"/>
      <c r="AI11" s="35"/>
      <c r="AJ11" s="35"/>
      <c r="AK11" s="41" t="str">
        <f ca="1">VLOOKUP(6,list,17,FALSE)</f>
        <v>リ</v>
      </c>
      <c r="AL11" s="42"/>
      <c r="AM11" s="42"/>
      <c r="AN11" s="42"/>
      <c r="AO11" s="43"/>
      <c r="AP11" s="35" t="str">
        <f ca="1">IF($AA$2="入れる",VLOOKUP(6,list,6,FALSE),"")</f>
        <v/>
      </c>
      <c r="AQ11" s="35"/>
      <c r="AR11" s="35"/>
      <c r="AS11" s="35"/>
      <c r="AT11" s="41" t="str">
        <f ca="1">VLOOKUP(5,list,17,FALSE)</f>
        <v>大</v>
      </c>
      <c r="AU11" s="42"/>
      <c r="AV11" s="42"/>
      <c r="AW11" s="42"/>
      <c r="AX11" s="43"/>
      <c r="AY11" s="35" t="str">
        <f ca="1">IF($AA$2="入れる",VLOOKUP(5,list,6,FALSE),"")</f>
        <v>たい</v>
      </c>
      <c r="AZ11" s="35"/>
      <c r="BA11" s="35"/>
      <c r="BB11" s="35"/>
      <c r="BC11" s="41" t="str">
        <f ca="1">VLOOKUP(4,list,17,FALSE)</f>
        <v>を</v>
      </c>
      <c r="BD11" s="42"/>
      <c r="BE11" s="42"/>
      <c r="BF11" s="42"/>
      <c r="BG11" s="43"/>
      <c r="BH11" s="35" t="str">
        <f ca="1">IF($AA$2="入れる",VLOOKUP(4,list,6,FALSE),"")</f>
        <v/>
      </c>
      <c r="BI11" s="35"/>
      <c r="BJ11" s="35"/>
      <c r="BK11" s="35"/>
      <c r="BL11" s="41" t="str">
        <f ca="1">VLOOKUP(3,list,17,FALSE)</f>
        <v>い</v>
      </c>
      <c r="BM11" s="42"/>
      <c r="BN11" s="42"/>
      <c r="BO11" s="42"/>
      <c r="BP11" s="43"/>
      <c r="BQ11" s="35" t="str">
        <f ca="1">IF($AA$2="入れる",VLOOKUP(3,list,6,FALSE),"")</f>
        <v/>
      </c>
      <c r="BR11" s="35"/>
      <c r="BS11" s="35"/>
      <c r="BT11" s="35"/>
      <c r="BU11" s="41" t="str">
        <f ca="1">VLOOKUP(2,list,17,FALSE)</f>
        <v>し</v>
      </c>
      <c r="BV11" s="42"/>
      <c r="BW11" s="42"/>
      <c r="BX11" s="42"/>
      <c r="BY11" s="43"/>
      <c r="BZ11" s="35" t="str">
        <f ca="1">IF($AA$2="入れる",VLOOKUP(2,list,6,FALSE),"")</f>
        <v/>
      </c>
      <c r="CA11" s="35"/>
      <c r="CB11" s="35"/>
      <c r="CC11" s="35"/>
      <c r="CD11" s="41" t="str">
        <f ca="1">VLOOKUP(1,list,17,FALSE)</f>
        <v>問</v>
      </c>
      <c r="CE11" s="42"/>
      <c r="CF11" s="42"/>
      <c r="CG11" s="42"/>
      <c r="CH11" s="43"/>
      <c r="CI11" s="35" t="str">
        <f ca="1">IF($AA$2="入れる",VLOOKUP(1,list,6,FALSE),"")</f>
        <v>もん</v>
      </c>
      <c r="CJ11" s="35"/>
      <c r="CK11" s="35"/>
      <c r="CL11" s="35"/>
      <c r="CM11" s="50" t="s">
        <v>0</v>
      </c>
      <c r="CN11" s="50"/>
      <c r="CO11" s="50"/>
      <c r="CP11" s="50"/>
    </row>
    <row r="12" spans="1:183" ht="52.5" customHeight="1" thickBot="1" x14ac:dyDescent="0.2">
      <c r="A12" s="41" t="str">
        <f ca="1">VLOOKUP(10,list,18,FALSE)</f>
        <v>長</v>
      </c>
      <c r="B12" s="42"/>
      <c r="C12" s="42"/>
      <c r="D12" s="42"/>
      <c r="E12" s="43"/>
      <c r="F12" s="35" t="str">
        <f ca="1">IF($AA$2="入れる",VLOOKUP(10,list,7,FALSE),"")</f>
        <v>なが</v>
      </c>
      <c r="G12" s="35"/>
      <c r="H12" s="35"/>
      <c r="I12" s="35"/>
      <c r="J12" s="41" t="str">
        <f ca="1">VLOOKUP(9,list,18,FALSE)</f>
        <v>漢</v>
      </c>
      <c r="K12" s="42"/>
      <c r="L12" s="42"/>
      <c r="M12" s="42"/>
      <c r="N12" s="43"/>
      <c r="O12" s="35" t="str">
        <f ca="1">IF($AA$2="入れる",VLOOKUP(9,list,7,FALSE),"")</f>
        <v>かん</v>
      </c>
      <c r="P12" s="45"/>
      <c r="Q12" s="45"/>
      <c r="R12" s="44"/>
      <c r="S12" s="41" t="str">
        <f ca="1">VLOOKUP(8,list,18,FALSE)</f>
        <v>な</v>
      </c>
      <c r="T12" s="42"/>
      <c r="U12" s="42"/>
      <c r="V12" s="42"/>
      <c r="W12" s="43"/>
      <c r="X12" s="35" t="str">
        <f ca="1">IF($AA$2="入れる",VLOOKUP(8,list,7,FALSE),"")</f>
        <v/>
      </c>
      <c r="Y12" s="35"/>
      <c r="Z12" s="35"/>
      <c r="AA12" s="35"/>
      <c r="AB12" s="41" t="str">
        <f ca="1">VLOOKUP(7,list,18,FALSE)</f>
        <v>十</v>
      </c>
      <c r="AC12" s="42"/>
      <c r="AD12" s="42"/>
      <c r="AE12" s="42"/>
      <c r="AF12" s="43"/>
      <c r="AG12" s="35" t="str">
        <f ca="1">IF($AA$2="入れる",VLOOKUP(7,list,7,FALSE),"")</f>
        <v>じゅう</v>
      </c>
      <c r="AH12" s="35"/>
      <c r="AI12" s="35"/>
      <c r="AJ12" s="35"/>
      <c r="AK12" s="41" t="str">
        <f ca="1">VLOOKUP(6,list,18,FALSE)</f>
        <v>ン</v>
      </c>
      <c r="AL12" s="42"/>
      <c r="AM12" s="42"/>
      <c r="AN12" s="42"/>
      <c r="AO12" s="43"/>
      <c r="AP12" s="35" t="str">
        <f ca="1">IF($AA$2="入れる",VLOOKUP(6,list,7,FALSE),"")</f>
        <v/>
      </c>
      <c r="AQ12" s="35"/>
      <c r="AR12" s="35"/>
      <c r="AS12" s="35"/>
      <c r="AT12" s="41" t="str">
        <f ca="1">VLOOKUP(5,list,18,FALSE)</f>
        <v>切</v>
      </c>
      <c r="AU12" s="42"/>
      <c r="AV12" s="42"/>
      <c r="AW12" s="42"/>
      <c r="AX12" s="43"/>
      <c r="AY12" s="35" t="str">
        <f ca="1">IF($AA$2="入れる",VLOOKUP(5,list,7,FALSE),"")</f>
        <v>せつ</v>
      </c>
      <c r="AZ12" s="35"/>
      <c r="BA12" s="35"/>
      <c r="BB12" s="35"/>
      <c r="BC12" s="41" t="str">
        <f ca="1">VLOOKUP(4,list,18,FALSE)</f>
        <v>大</v>
      </c>
      <c r="BD12" s="42"/>
      <c r="BE12" s="42"/>
      <c r="BF12" s="42"/>
      <c r="BG12" s="43"/>
      <c r="BH12" s="35" t="str">
        <f ca="1">IF($AA$2="入れる",VLOOKUP(4,list,7,FALSE),"")</f>
        <v>たい</v>
      </c>
      <c r="BI12" s="35"/>
      <c r="BJ12" s="35"/>
      <c r="BK12" s="35"/>
      <c r="BL12" s="41" t="str">
        <f ca="1">VLOOKUP(3,list,18,FALSE)</f>
        <v>る</v>
      </c>
      <c r="BM12" s="42"/>
      <c r="BN12" s="42"/>
      <c r="BO12" s="42"/>
      <c r="BP12" s="43"/>
      <c r="BQ12" s="35" t="str">
        <f ca="1">IF($AA$2="入れる",VLOOKUP(3,list,7,FALSE),"")</f>
        <v/>
      </c>
      <c r="BR12" s="35"/>
      <c r="BS12" s="35"/>
      <c r="BT12" s="35"/>
      <c r="BU12" s="41" t="str">
        <f ca="1">VLOOKUP(2,list,18,FALSE)</f>
        <v>な</v>
      </c>
      <c r="BV12" s="42"/>
      <c r="BW12" s="42"/>
      <c r="BX12" s="42"/>
      <c r="BY12" s="43"/>
      <c r="BZ12" s="35" t="str">
        <f ca="1">IF($AA$2="入れる",VLOOKUP(2,list,7,FALSE),"")</f>
        <v/>
      </c>
      <c r="CA12" s="35"/>
      <c r="CB12" s="35"/>
      <c r="CC12" s="35"/>
      <c r="CD12" s="41" t="str">
        <f ca="1">VLOOKUP(1,list,18,FALSE)</f>
        <v>題</v>
      </c>
      <c r="CE12" s="42"/>
      <c r="CF12" s="42"/>
      <c r="CG12" s="42"/>
      <c r="CH12" s="43"/>
      <c r="CI12" s="35" t="str">
        <f ca="1">IF($AA$2="入れる",VLOOKUP(1,list,7,FALSE),"")</f>
        <v>だい</v>
      </c>
      <c r="CJ12" s="35"/>
      <c r="CK12" s="35"/>
      <c r="CL12" s="35"/>
      <c r="CM12" s="50"/>
      <c r="CN12" s="50"/>
      <c r="CO12" s="50"/>
      <c r="CP12" s="50"/>
    </row>
    <row r="13" spans="1:183" ht="52.5" customHeight="1" thickBot="1" x14ac:dyDescent="0.2">
      <c r="A13" s="41" t="str">
        <f ca="1">VLOOKUP(10,list,19,FALSE)</f>
        <v>く</v>
      </c>
      <c r="B13" s="42"/>
      <c r="C13" s="42"/>
      <c r="D13" s="42"/>
      <c r="E13" s="43"/>
      <c r="F13" s="35" t="str">
        <f ca="1">IF($AA$2="入れる",VLOOKUP(10,list,8,FALSE),"")</f>
        <v/>
      </c>
      <c r="G13" s="35"/>
      <c r="H13" s="35"/>
      <c r="I13" s="35"/>
      <c r="J13" s="41" t="str">
        <f ca="1">VLOOKUP(9,list,19,FALSE)</f>
        <v>字</v>
      </c>
      <c r="K13" s="42"/>
      <c r="L13" s="42"/>
      <c r="M13" s="42"/>
      <c r="N13" s="43"/>
      <c r="O13" s="35" t="str">
        <f ca="1">IF($AA$2="入れる",VLOOKUP(9,list,8,FALSE),"")</f>
        <v>じ</v>
      </c>
      <c r="P13" s="45"/>
      <c r="Q13" s="45"/>
      <c r="R13" s="44"/>
      <c r="S13" s="41" t="str">
        <f ca="1">VLOOKUP(8,list,19,FALSE)</f>
        <v>た</v>
      </c>
      <c r="T13" s="42"/>
      <c r="U13" s="42"/>
      <c r="V13" s="42"/>
      <c r="W13" s="43"/>
      <c r="X13" s="35" t="str">
        <f ca="1">IF($AA$2="入れる",VLOOKUP(8,list,8,FALSE),"")</f>
        <v/>
      </c>
      <c r="Y13" s="35"/>
      <c r="Z13" s="35"/>
      <c r="AA13" s="35"/>
      <c r="AB13" s="41" t="str">
        <f ca="1">VLOOKUP(7,list,19,FALSE)</f>
        <v>一</v>
      </c>
      <c r="AC13" s="42"/>
      <c r="AD13" s="42"/>
      <c r="AE13" s="42"/>
      <c r="AF13" s="43"/>
      <c r="AG13" s="35" t="str">
        <f ca="1">IF($AA$2="入れる",VLOOKUP(7,list,8,FALSE),"")</f>
        <v>いち</v>
      </c>
      <c r="AH13" s="35"/>
      <c r="AI13" s="35"/>
      <c r="AJ13" s="35"/>
      <c r="AK13" s="41" t="str">
        <f ca="1">VLOOKUP(6,list,19,FALSE)</f>
        <v>ト</v>
      </c>
      <c r="AL13" s="42"/>
      <c r="AM13" s="42"/>
      <c r="AN13" s="42"/>
      <c r="AO13" s="43"/>
      <c r="AP13" s="35" t="str">
        <f ca="1">IF($AA$2="入れる",VLOOKUP(6,list,8,FALSE),"")</f>
        <v/>
      </c>
      <c r="AQ13" s="35"/>
      <c r="AR13" s="35"/>
      <c r="AS13" s="35"/>
      <c r="AT13" s="41" t="str">
        <f ca="1">VLOOKUP(5,list,19,FALSE)</f>
        <v>に</v>
      </c>
      <c r="AU13" s="42"/>
      <c r="AV13" s="42"/>
      <c r="AW13" s="42"/>
      <c r="AX13" s="43"/>
      <c r="AY13" s="35" t="str">
        <f ca="1">IF($AA$2="入れる",VLOOKUP(5,list,8,FALSE),"")</f>
        <v/>
      </c>
      <c r="AZ13" s="35"/>
      <c r="BA13" s="35"/>
      <c r="BB13" s="35"/>
      <c r="BC13" s="41" t="str">
        <f ca="1">VLOOKUP(4,list,19,FALSE)</f>
        <v>切</v>
      </c>
      <c r="BD13" s="42"/>
      <c r="BE13" s="42"/>
      <c r="BF13" s="42"/>
      <c r="BG13" s="43"/>
      <c r="BH13" s="35" t="str">
        <f ca="1">IF($AA$2="入れる",VLOOKUP(4,list,8,FALSE),"")</f>
        <v>せつ</v>
      </c>
      <c r="BI13" s="35"/>
      <c r="BJ13" s="35"/>
      <c r="BK13" s="35"/>
      <c r="BL13" s="41" t="str">
        <f ca="1">VLOOKUP(3,list,19,FALSE)</f>
        <v>人</v>
      </c>
      <c r="BM13" s="42"/>
      <c r="BN13" s="42"/>
      <c r="BO13" s="42"/>
      <c r="BP13" s="43"/>
      <c r="BQ13" s="35" t="str">
        <f ca="1">IF($AA$2="入れる",VLOOKUP(3,list,8,FALSE),"")</f>
        <v>ひと</v>
      </c>
      <c r="BR13" s="35"/>
      <c r="BS13" s="35"/>
      <c r="BT13" s="35"/>
      <c r="BU13" s="41" t="str">
        <f ca="1">VLOOKUP(2,list,19,FALSE)</f>
        <v>い</v>
      </c>
      <c r="BV13" s="42"/>
      <c r="BW13" s="42"/>
      <c r="BX13" s="42"/>
      <c r="BY13" s="43"/>
      <c r="BZ13" s="35" t="str">
        <f ca="1">IF($AA$2="入れる",VLOOKUP(2,list,8,FALSE),"")</f>
        <v/>
      </c>
      <c r="CA13" s="35"/>
      <c r="CB13" s="35"/>
      <c r="CC13" s="35"/>
      <c r="CD13" s="41" t="str">
        <f ca="1">VLOOKUP(1,list,19,FALSE)</f>
        <v>文</v>
      </c>
      <c r="CE13" s="42"/>
      <c r="CF13" s="42"/>
      <c r="CG13" s="42"/>
      <c r="CH13" s="43"/>
      <c r="CI13" s="35" t="str">
        <f ca="1">IF($AA$2="入れる",VLOOKUP(1,list,8,FALSE),"")</f>
        <v>ぶん</v>
      </c>
      <c r="CJ13" s="35"/>
      <c r="CK13" s="35"/>
      <c r="CL13" s="35"/>
      <c r="CM13" s="50"/>
      <c r="CN13" s="50"/>
      <c r="CO13" s="50"/>
      <c r="CP13" s="50"/>
    </row>
    <row r="14" spans="1:183" ht="52.5" customHeight="1" thickBot="1" x14ac:dyDescent="0.2">
      <c r="A14" s="41" t="str">
        <f ca="1">VLOOKUP(10,list,20,FALSE)</f>
        <v/>
      </c>
      <c r="B14" s="42"/>
      <c r="C14" s="42"/>
      <c r="D14" s="42"/>
      <c r="E14" s="43"/>
      <c r="F14" s="35" t="str">
        <f ca="1">IF($AA$2="入れる",VLOOKUP(10,list,9,FALSE),"")</f>
        <v/>
      </c>
      <c r="G14" s="35"/>
      <c r="H14" s="35"/>
      <c r="I14" s="35"/>
      <c r="J14" s="41" t="str">
        <f ca="1">VLOOKUP(9,list,20,FALSE)</f>
        <v>を</v>
      </c>
      <c r="K14" s="42"/>
      <c r="L14" s="42"/>
      <c r="M14" s="42"/>
      <c r="N14" s="43"/>
      <c r="O14" s="35" t="str">
        <f ca="1">IF($AA$2="入れる",VLOOKUP(9,list,9,FALSE),"")</f>
        <v/>
      </c>
      <c r="P14" s="45"/>
      <c r="Q14" s="45"/>
      <c r="R14" s="44"/>
      <c r="S14" s="41" t="str">
        <f ca="1">VLOOKUP(8,list,20,FALSE)</f>
        <v>の</v>
      </c>
      <c r="T14" s="42"/>
      <c r="U14" s="42"/>
      <c r="V14" s="42"/>
      <c r="W14" s="43"/>
      <c r="X14" s="35" t="str">
        <f ca="1">IF($AA$2="入れる",VLOOKUP(8,list,9,FALSE),"")</f>
        <v/>
      </c>
      <c r="Y14" s="35"/>
      <c r="Z14" s="35"/>
      <c r="AA14" s="35"/>
      <c r="AB14" s="41" t="str">
        <f ca="1">VLOOKUP(7,list,20,FALSE)</f>
        <v>文</v>
      </c>
      <c r="AC14" s="42"/>
      <c r="AD14" s="42"/>
      <c r="AE14" s="42"/>
      <c r="AF14" s="43"/>
      <c r="AG14" s="35" t="str">
        <f ca="1">IF($AA$2="入れる",VLOOKUP(7,list,9,FALSE),"")</f>
        <v>も</v>
      </c>
      <c r="AH14" s="35"/>
      <c r="AI14" s="35"/>
      <c r="AJ14" s="35"/>
      <c r="AK14" s="41" t="str">
        <f ca="1">VLOOKUP(6,list,20,FALSE)</f>
        <v>の</v>
      </c>
      <c r="AL14" s="42"/>
      <c r="AM14" s="42"/>
      <c r="AN14" s="42"/>
      <c r="AO14" s="43"/>
      <c r="AP14" s="35" t="str">
        <f ca="1">IF($AA$2="入れる",VLOOKUP(6,list,9,FALSE),"")</f>
        <v/>
      </c>
      <c r="AQ14" s="35"/>
      <c r="AR14" s="35"/>
      <c r="AS14" s="35"/>
      <c r="AT14" s="41" t="str">
        <f ca="1">VLOOKUP(5,list,20,FALSE)</f>
        <v/>
      </c>
      <c r="AU14" s="42"/>
      <c r="AV14" s="42"/>
      <c r="AW14" s="42"/>
      <c r="AX14" s="43"/>
      <c r="AY14" s="35" t="str">
        <f ca="1">IF($AA$2="入れる",VLOOKUP(5,list,9,FALSE),"")</f>
        <v/>
      </c>
      <c r="AZ14" s="35"/>
      <c r="BA14" s="35"/>
      <c r="BB14" s="35"/>
      <c r="BC14" s="41" t="str">
        <f ca="1">VLOOKUP(4,list,20,FALSE)</f>
        <v>に</v>
      </c>
      <c r="BD14" s="42"/>
      <c r="BE14" s="42"/>
      <c r="BF14" s="42"/>
      <c r="BG14" s="43"/>
      <c r="BH14" s="35" t="str">
        <f ca="1">IF($AA$2="入れる",VLOOKUP(4,list,9,FALSE),"")</f>
        <v/>
      </c>
      <c r="BI14" s="35"/>
      <c r="BJ14" s="35"/>
      <c r="BK14" s="35"/>
      <c r="BL14" s="41" t="str">
        <f ca="1">VLOOKUP(3,list,20,FALSE)</f>
        <v>が</v>
      </c>
      <c r="BM14" s="42"/>
      <c r="BN14" s="42"/>
      <c r="BO14" s="42"/>
      <c r="BP14" s="43"/>
      <c r="BQ14" s="35" t="str">
        <f ca="1">IF($AA$2="入れる",VLOOKUP(3,list,9,FALSE),"")</f>
        <v/>
      </c>
      <c r="BR14" s="35"/>
      <c r="BS14" s="35"/>
      <c r="BT14" s="35"/>
      <c r="BU14" s="41" t="str">
        <f ca="1">VLOOKUP(2,list,20,FALSE)</f>
        <v>で</v>
      </c>
      <c r="BV14" s="42"/>
      <c r="BW14" s="42"/>
      <c r="BX14" s="42"/>
      <c r="BY14" s="43"/>
      <c r="BZ14" s="35" t="str">
        <f ca="1">IF($AA$2="入れる",VLOOKUP(2,list,9,FALSE),"")</f>
        <v/>
      </c>
      <c r="CA14" s="35"/>
      <c r="CB14" s="35"/>
      <c r="CC14" s="35"/>
      <c r="CD14" s="41" t="str">
        <f ca="1">VLOOKUP(1,list,20,FALSE)</f>
        <v>を</v>
      </c>
      <c r="CE14" s="42"/>
      <c r="CF14" s="42"/>
      <c r="CG14" s="42"/>
      <c r="CH14" s="43"/>
      <c r="CI14" s="35" t="str">
        <f ca="1">IF($AA$2="入れる",VLOOKUP(1,list,9,FALSE),"")</f>
        <v/>
      </c>
      <c r="CJ14" s="35"/>
      <c r="CK14" s="35"/>
      <c r="CL14" s="35"/>
      <c r="CM14" s="50"/>
      <c r="CN14" s="50"/>
      <c r="CO14" s="50"/>
      <c r="CP14" s="50"/>
    </row>
    <row r="15" spans="1:183" ht="52.5" customHeight="1" thickBot="1" x14ac:dyDescent="0.2">
      <c r="A15" s="41" t="str">
        <f ca="1">VLOOKUP(10,list,21,FALSE)</f>
        <v/>
      </c>
      <c r="B15" s="42"/>
      <c r="C15" s="42"/>
      <c r="D15" s="42"/>
      <c r="E15" s="43"/>
      <c r="F15" s="35" t="str">
        <f ca="1">IF($AA$2="入れる",VLOOKUP(10,list,10,FALSE),"")</f>
        <v/>
      </c>
      <c r="G15" s="35"/>
      <c r="H15" s="35"/>
      <c r="I15" s="35"/>
      <c r="J15" s="41" t="str">
        <f ca="1">VLOOKUP(9,list,21,FALSE)</f>
        <v>入</v>
      </c>
      <c r="K15" s="42"/>
      <c r="L15" s="42"/>
      <c r="M15" s="42"/>
      <c r="N15" s="43"/>
      <c r="O15" s="35" t="str">
        <f ca="1">IF($AA$2="入れる",VLOOKUP(9,list,10,FALSE),"")</f>
        <v>い</v>
      </c>
      <c r="P15" s="45"/>
      <c r="Q15" s="45"/>
      <c r="R15" s="44"/>
      <c r="S15" s="41" t="str">
        <f ca="1">VLOOKUP(8,list,21,FALSE)</f>
        <v>傍</v>
      </c>
      <c r="T15" s="42"/>
      <c r="U15" s="42"/>
      <c r="V15" s="42"/>
      <c r="W15" s="43"/>
      <c r="X15" s="35" t="str">
        <f ca="1">IF($AA$2="入れる",VLOOKUP(8,list,10,FALSE),"")</f>
        <v>そば</v>
      </c>
      <c r="Y15" s="35"/>
      <c r="Z15" s="35"/>
      <c r="AA15" s="35"/>
      <c r="AB15" s="41" t="str">
        <f ca="1">VLOOKUP(7,list,21,FALSE)</f>
        <v>字</v>
      </c>
      <c r="AC15" s="42"/>
      <c r="AD15" s="42"/>
      <c r="AE15" s="42"/>
      <c r="AF15" s="43"/>
      <c r="AG15" s="35" t="str">
        <f ca="1">IF($AA$2="入れる",VLOOKUP(7,list,10,FALSE),"")</f>
        <v>じ</v>
      </c>
      <c r="AH15" s="35"/>
      <c r="AI15" s="35"/>
      <c r="AJ15" s="35"/>
      <c r="AK15" s="41" t="str">
        <f ca="1">VLOOKUP(6,list,21,FALSE)</f>
        <v>使</v>
      </c>
      <c r="AL15" s="42"/>
      <c r="AM15" s="42"/>
      <c r="AN15" s="42"/>
      <c r="AO15" s="43"/>
      <c r="AP15" s="35" t="str">
        <f ca="1">IF($AA$2="入れる",VLOOKUP(6,list,10,FALSE),"")</f>
        <v>つか</v>
      </c>
      <c r="AQ15" s="35"/>
      <c r="AR15" s="35"/>
      <c r="AS15" s="35"/>
      <c r="AT15" s="41" t="str">
        <f ca="1">VLOOKUP(5,list,21,FALSE)</f>
        <v/>
      </c>
      <c r="AU15" s="42"/>
      <c r="AV15" s="42"/>
      <c r="AW15" s="42"/>
      <c r="AX15" s="43"/>
      <c r="AY15" s="35" t="str">
        <f ca="1">IF($AA$2="入れる",VLOOKUP(5,list,10,FALSE),"")</f>
        <v/>
      </c>
      <c r="AZ15" s="35"/>
      <c r="BA15" s="35"/>
      <c r="BB15" s="35"/>
      <c r="BC15" s="41" t="str">
        <f ca="1">VLOOKUP(4,list,21,FALSE)</f>
        <v/>
      </c>
      <c r="BD15" s="42"/>
      <c r="BE15" s="42"/>
      <c r="BF15" s="42"/>
      <c r="BG15" s="43"/>
      <c r="BH15" s="35" t="str">
        <f ca="1">IF($AA$2="入れる",VLOOKUP(4,list,10,FALSE),"")</f>
        <v/>
      </c>
      <c r="BI15" s="35"/>
      <c r="BJ15" s="35"/>
      <c r="BK15" s="35"/>
      <c r="BL15" s="41" t="str">
        <f ca="1">VLOOKUP(3,list,21,FALSE)</f>
        <v>い</v>
      </c>
      <c r="BM15" s="42"/>
      <c r="BN15" s="42"/>
      <c r="BO15" s="42"/>
      <c r="BP15" s="43"/>
      <c r="BQ15" s="35" t="str">
        <f ca="1">IF($AA$2="入れる",VLOOKUP(3,list,10,FALSE),"")</f>
        <v/>
      </c>
      <c r="BR15" s="35"/>
      <c r="BS15" s="35"/>
      <c r="BT15" s="35"/>
      <c r="BU15" s="41" t="str">
        <f ca="1">VLOOKUP(2,list,21,FALSE)</f>
        <v/>
      </c>
      <c r="BV15" s="42"/>
      <c r="BW15" s="42"/>
      <c r="BX15" s="42"/>
      <c r="BY15" s="43"/>
      <c r="BZ15" s="35" t="str">
        <f ca="1">IF($AA$2="入れる",VLOOKUP(2,list,10,FALSE),"")</f>
        <v/>
      </c>
      <c r="CA15" s="35"/>
      <c r="CB15" s="35"/>
      <c r="CC15" s="35"/>
      <c r="CD15" s="41" t="str">
        <f ca="1">VLOOKUP(1,list,21,FALSE)</f>
        <v>入</v>
      </c>
      <c r="CE15" s="42"/>
      <c r="CF15" s="42"/>
      <c r="CG15" s="42"/>
      <c r="CH15" s="43"/>
      <c r="CI15" s="35" t="str">
        <f ca="1">IF($AA$2="入れる",VLOOKUP(1,list,10,FALSE),"")</f>
        <v>い</v>
      </c>
      <c r="CJ15" s="35"/>
      <c r="CK15" s="35"/>
      <c r="CL15" s="35"/>
      <c r="CM15" s="50"/>
      <c r="CN15" s="50"/>
      <c r="CO15" s="50"/>
      <c r="CP15" s="50"/>
    </row>
    <row r="16" spans="1:183" ht="52.5" customHeight="1" thickBot="1" x14ac:dyDescent="0.2">
      <c r="A16" s="41" t="str">
        <f ca="1">VLOOKUP(10,list,22,FALSE)</f>
        <v/>
      </c>
      <c r="B16" s="42"/>
      <c r="C16" s="42"/>
      <c r="D16" s="42"/>
      <c r="E16" s="43"/>
      <c r="F16" s="35" t="str">
        <f ca="1">IF($AA$2="入れる",VLOOKUP(10,list,11,FALSE),"")</f>
        <v/>
      </c>
      <c r="G16" s="35"/>
      <c r="H16" s="35"/>
      <c r="I16" s="35"/>
      <c r="J16" s="41" t="str">
        <f ca="1">VLOOKUP(9,list,22,FALSE)</f>
        <v>れ</v>
      </c>
      <c r="K16" s="42"/>
      <c r="L16" s="42"/>
      <c r="M16" s="42"/>
      <c r="N16" s="43"/>
      <c r="O16" s="35" t="str">
        <f ca="1">IF($AA$2="入れる",VLOOKUP(9,list,11,FALSE),"")</f>
        <v/>
      </c>
      <c r="P16" s="45"/>
      <c r="Q16" s="45"/>
      <c r="R16" s="44"/>
      <c r="S16" s="41" t="str">
        <f ca="1">VLOOKUP(8,list,22,FALSE)</f>
        <v>に</v>
      </c>
      <c r="T16" s="42"/>
      <c r="U16" s="42"/>
      <c r="V16" s="42"/>
      <c r="W16" s="43"/>
      <c r="X16" s="35" t="str">
        <f ca="1">IF($AA$2="入れる",VLOOKUP(8,list,11,FALSE),"")</f>
        <v/>
      </c>
      <c r="Y16" s="35"/>
      <c r="Z16" s="35"/>
      <c r="AA16" s="35"/>
      <c r="AB16" s="41" t="str">
        <f ca="1">VLOOKUP(7,list,22,FALSE)</f>
        <v>ま</v>
      </c>
      <c r="AC16" s="42"/>
      <c r="AD16" s="42"/>
      <c r="AE16" s="42"/>
      <c r="AF16" s="43"/>
      <c r="AG16" s="35" t="str">
        <f ca="1">IF($AA$2="入れる",VLOOKUP(7,list,11,FALSE),"")</f>
        <v/>
      </c>
      <c r="AH16" s="35"/>
      <c r="AI16" s="35"/>
      <c r="AJ16" s="35"/>
      <c r="AK16" s="41" t="str">
        <f ca="1">VLOOKUP(6,list,22,FALSE)</f>
        <v>い</v>
      </c>
      <c r="AL16" s="42"/>
      <c r="AM16" s="42"/>
      <c r="AN16" s="42"/>
      <c r="AO16" s="43"/>
      <c r="AP16" s="35" t="str">
        <f ca="1">IF($AA$2="入れる",VLOOKUP(6,list,11,FALSE),"")</f>
        <v/>
      </c>
      <c r="AQ16" s="35"/>
      <c r="AR16" s="35"/>
      <c r="AS16" s="35"/>
      <c r="AT16" s="41" t="str">
        <f ca="1">VLOOKUP(5,list,22,FALSE)</f>
        <v/>
      </c>
      <c r="AU16" s="42"/>
      <c r="AV16" s="42"/>
      <c r="AW16" s="42"/>
      <c r="AX16" s="43"/>
      <c r="AY16" s="35" t="str">
        <f ca="1">IF($AA$2="入れる",VLOOKUP(5,list,11,FALSE),"")</f>
        <v/>
      </c>
      <c r="AZ16" s="35"/>
      <c r="BA16" s="35"/>
      <c r="BB16" s="35"/>
      <c r="BC16" s="41" t="str">
        <f ca="1">VLOOKUP(4,list,22,FALSE)</f>
        <v/>
      </c>
      <c r="BD16" s="42"/>
      <c r="BE16" s="42"/>
      <c r="BF16" s="42"/>
      <c r="BG16" s="43"/>
      <c r="BH16" s="35" t="str">
        <f ca="1">IF($AA$2="入れる",VLOOKUP(4,list,11,FALSE),"")</f>
        <v/>
      </c>
      <c r="BI16" s="35"/>
      <c r="BJ16" s="35"/>
      <c r="BK16" s="35"/>
      <c r="BL16" s="41" t="str">
        <f ca="1">VLOOKUP(3,list,22,FALSE)</f>
        <v>ま</v>
      </c>
      <c r="BM16" s="42"/>
      <c r="BN16" s="42"/>
      <c r="BO16" s="42"/>
      <c r="BP16" s="43"/>
      <c r="BQ16" s="35" t="str">
        <f ca="1">IF($AA$2="入れる",VLOOKUP(3,list,11,FALSE),"")</f>
        <v/>
      </c>
      <c r="BR16" s="35"/>
      <c r="BS16" s="35"/>
      <c r="BT16" s="35"/>
      <c r="BU16" s="41" t="str">
        <f ca="1">VLOOKUP(2,list,22,FALSE)</f>
        <v/>
      </c>
      <c r="BV16" s="42"/>
      <c r="BW16" s="42"/>
      <c r="BX16" s="42"/>
      <c r="BY16" s="43"/>
      <c r="BZ16" s="35" t="str">
        <f ca="1">IF($AA$2="入れる",VLOOKUP(2,list,11,FALSE),"")</f>
        <v/>
      </c>
      <c r="CA16" s="35"/>
      <c r="CB16" s="35"/>
      <c r="CC16" s="35"/>
      <c r="CD16" s="41" t="str">
        <f ca="1">VLOOKUP(1,list,22,FALSE)</f>
        <v>れ</v>
      </c>
      <c r="CE16" s="42"/>
      <c r="CF16" s="42"/>
      <c r="CG16" s="42"/>
      <c r="CH16" s="43"/>
      <c r="CI16" s="35" t="str">
        <f ca="1">IF($AA$2="入れる",VLOOKUP(1,list,11,FALSE),"")</f>
        <v/>
      </c>
      <c r="CJ16" s="35"/>
      <c r="CK16" s="35"/>
      <c r="CL16" s="35"/>
      <c r="CM16" s="50"/>
      <c r="CN16" s="50"/>
      <c r="CO16" s="50"/>
      <c r="CP16" s="50"/>
    </row>
    <row r="17" spans="1:94" ht="52.5" customHeight="1" thickBot="1" x14ac:dyDescent="0.2">
      <c r="A17" s="41" t="str">
        <f ca="1">VLOOKUP(10,list,23,FALSE)</f>
        <v/>
      </c>
      <c r="B17" s="42"/>
      <c r="C17" s="42"/>
      <c r="D17" s="42"/>
      <c r="E17" s="43"/>
      <c r="F17" s="35" t="str">
        <f ca="1">IF($AA$2="入れる",VLOOKUP(10,list,12,FALSE),"")</f>
        <v/>
      </c>
      <c r="G17" s="35"/>
      <c r="H17" s="35"/>
      <c r="I17" s="35"/>
      <c r="J17" s="41" t="str">
        <f ca="1">VLOOKUP(9,list,23,FALSE)</f>
        <v>ま</v>
      </c>
      <c r="K17" s="42"/>
      <c r="L17" s="42"/>
      <c r="M17" s="42"/>
      <c r="N17" s="43"/>
      <c r="O17" s="35" t="str">
        <f ca="1">IF($AA$2="入れる",VLOOKUP(9,list,12,FALSE),"")</f>
        <v/>
      </c>
      <c r="P17" s="45"/>
      <c r="Q17" s="45"/>
      <c r="R17" s="44"/>
      <c r="S17" s="41" t="str">
        <f ca="1">VLOOKUP(8,list,23,FALSE)</f>
        <v/>
      </c>
      <c r="T17" s="42"/>
      <c r="U17" s="42"/>
      <c r="V17" s="42"/>
      <c r="W17" s="43"/>
      <c r="X17" s="35" t="str">
        <f ca="1">IF($AA$2="入れる",VLOOKUP(8,list,12,FALSE),"")</f>
        <v/>
      </c>
      <c r="Y17" s="35"/>
      <c r="Z17" s="35"/>
      <c r="AA17" s="35"/>
      <c r="AB17" s="41" t="str">
        <f ca="1">VLOOKUP(7,list,23,FALSE)</f>
        <v>で</v>
      </c>
      <c r="AC17" s="42"/>
      <c r="AD17" s="42"/>
      <c r="AE17" s="42"/>
      <c r="AF17" s="43"/>
      <c r="AG17" s="35" t="str">
        <f ca="1">IF($AA$2="入れる",VLOOKUP(7,list,12,FALSE),"")</f>
        <v/>
      </c>
      <c r="AH17" s="35"/>
      <c r="AI17" s="35"/>
      <c r="AJ17" s="35"/>
      <c r="AK17" s="41" t="str">
        <f ca="1">VLOOKUP(6,list,23,FALSE)</f>
        <v>方</v>
      </c>
      <c r="AL17" s="42"/>
      <c r="AM17" s="42"/>
      <c r="AN17" s="42"/>
      <c r="AO17" s="43"/>
      <c r="AP17" s="35" t="str">
        <f ca="1">IF($AA$2="入れる",VLOOKUP(6,list,12,FALSE),"")</f>
        <v>かた</v>
      </c>
      <c r="AQ17" s="35"/>
      <c r="AR17" s="35"/>
      <c r="AS17" s="35"/>
      <c r="AT17" s="41" t="str">
        <f ca="1">VLOOKUP(5,list,23,FALSE)</f>
        <v/>
      </c>
      <c r="AU17" s="42"/>
      <c r="AV17" s="42"/>
      <c r="AW17" s="42"/>
      <c r="AX17" s="43"/>
      <c r="AY17" s="35" t="str">
        <f ca="1">IF($AA$2="入れる",VLOOKUP(5,list,12,FALSE),"")</f>
        <v/>
      </c>
      <c r="AZ17" s="35"/>
      <c r="BA17" s="35"/>
      <c r="BB17" s="35"/>
      <c r="BC17" s="41" t="str">
        <f ca="1">VLOOKUP(4,list,23,FALSE)</f>
        <v/>
      </c>
      <c r="BD17" s="42"/>
      <c r="BE17" s="42"/>
      <c r="BF17" s="42"/>
      <c r="BG17" s="43"/>
      <c r="BH17" s="35" t="str">
        <f ca="1">IF($AA$2="入れる",VLOOKUP(4,list,12,FALSE),"")</f>
        <v/>
      </c>
      <c r="BI17" s="35"/>
      <c r="BJ17" s="35"/>
      <c r="BK17" s="35"/>
      <c r="BL17" s="41" t="str">
        <f ca="1">VLOOKUP(3,list,23,FALSE)</f>
        <v>す</v>
      </c>
      <c r="BM17" s="42"/>
      <c r="BN17" s="42"/>
      <c r="BO17" s="42"/>
      <c r="BP17" s="43"/>
      <c r="BQ17" s="35" t="str">
        <f ca="1">IF($AA$2="入れる",VLOOKUP(3,list,12,FALSE),"")</f>
        <v/>
      </c>
      <c r="BR17" s="35"/>
      <c r="BS17" s="35"/>
      <c r="BT17" s="35"/>
      <c r="BU17" s="41" t="str">
        <f ca="1">VLOOKUP(2,list,23,FALSE)</f>
        <v/>
      </c>
      <c r="BV17" s="42"/>
      <c r="BW17" s="42"/>
      <c r="BX17" s="42"/>
      <c r="BY17" s="43"/>
      <c r="BZ17" s="35" t="str">
        <f ca="1">IF($AA$2="入れる",VLOOKUP(2,list,12,FALSE),"")</f>
        <v/>
      </c>
      <c r="CA17" s="35"/>
      <c r="CB17" s="35"/>
      <c r="CC17" s="35"/>
      <c r="CD17" s="41" t="str">
        <f ca="1">VLOOKUP(1,list,23,FALSE)</f>
        <v>る</v>
      </c>
      <c r="CE17" s="42"/>
      <c r="CF17" s="42"/>
      <c r="CG17" s="42"/>
      <c r="CH17" s="43"/>
      <c r="CI17" s="35" t="str">
        <f ca="1">IF($AA$2="入れる",VLOOKUP(1,list,12,FALSE),"")</f>
        <v/>
      </c>
      <c r="CJ17" s="35"/>
      <c r="CK17" s="35"/>
      <c r="CL17" s="35"/>
      <c r="CM17" s="50"/>
      <c r="CN17" s="50"/>
      <c r="CO17" s="50"/>
      <c r="CP17" s="50"/>
    </row>
    <row r="18" spans="1:94" ht="52.5" customHeight="1" thickBot="1" x14ac:dyDescent="0.2">
      <c r="A18" s="41" t="str">
        <f ca="1">VLOOKUP(10,list,24,FALSE)</f>
        <v/>
      </c>
      <c r="B18" s="42"/>
      <c r="C18" s="42"/>
      <c r="D18" s="42"/>
      <c r="E18" s="43"/>
      <c r="F18" s="35" t="str">
        <f ca="1">IF($AA$2="入れる",VLOOKUP(10,list,13,FALSE),"")</f>
        <v/>
      </c>
      <c r="G18" s="35"/>
      <c r="H18" s="35"/>
      <c r="I18" s="35"/>
      <c r="J18" s="41" t="str">
        <f ca="1">VLOOKUP(9,list,24,FALSE)</f>
        <v>す</v>
      </c>
      <c r="K18" s="42"/>
      <c r="L18" s="42"/>
      <c r="M18" s="42"/>
      <c r="N18" s="43"/>
      <c r="O18" s="35" t="str">
        <f ca="1">IF($AA$2="入れる",VLOOKUP(9,list,13,FALSE),"")</f>
        <v/>
      </c>
      <c r="P18" s="45"/>
      <c r="Q18" s="45"/>
      <c r="R18" s="44"/>
      <c r="S18" s="41" t="str">
        <f ca="1">VLOOKUP(8,list,24,FALSE)</f>
        <v/>
      </c>
      <c r="T18" s="42"/>
      <c r="U18" s="42"/>
      <c r="V18" s="42"/>
      <c r="W18" s="43"/>
      <c r="X18" s="35" t="str">
        <f ca="1">IF($AA$2="入れる",VLOOKUP(8,list,13,FALSE),"")</f>
        <v/>
      </c>
      <c r="Y18" s="35"/>
      <c r="Z18" s="35"/>
      <c r="AA18" s="35"/>
      <c r="AB18" s="41" t="str">
        <f ca="1">VLOOKUP(7,list,24,FALSE)</f>
        <v/>
      </c>
      <c r="AC18" s="42"/>
      <c r="AD18" s="42"/>
      <c r="AE18" s="42"/>
      <c r="AF18" s="43"/>
      <c r="AG18" s="35" t="str">
        <f ca="1">IF($AA$2="入れる",VLOOKUP(7,list,13,FALSE),"")</f>
        <v/>
      </c>
      <c r="AH18" s="35"/>
      <c r="AI18" s="35"/>
      <c r="AJ18" s="35"/>
      <c r="AK18" s="41" t="str">
        <f ca="1">VLOOKUP(6,list,24,FALSE)</f>
        <v/>
      </c>
      <c r="AL18" s="42"/>
      <c r="AM18" s="42"/>
      <c r="AN18" s="42"/>
      <c r="AO18" s="43"/>
      <c r="AP18" s="35" t="str">
        <f ca="1">IF($AA$2="入れる",VLOOKUP(6,list,13,FALSE),"")</f>
        <v/>
      </c>
      <c r="AQ18" s="35"/>
      <c r="AR18" s="35"/>
      <c r="AS18" s="35"/>
      <c r="AT18" s="41" t="str">
        <f ca="1">VLOOKUP(5,list,24,FALSE)</f>
        <v/>
      </c>
      <c r="AU18" s="42"/>
      <c r="AV18" s="42"/>
      <c r="AW18" s="42"/>
      <c r="AX18" s="43"/>
      <c r="AY18" s="35" t="str">
        <f ca="1">IF($AA$2="入れる",VLOOKUP(5,list,13,FALSE),"")</f>
        <v/>
      </c>
      <c r="AZ18" s="35"/>
      <c r="BA18" s="35"/>
      <c r="BB18" s="35"/>
      <c r="BC18" s="41" t="str">
        <f ca="1">VLOOKUP(4,list,24,FALSE)</f>
        <v/>
      </c>
      <c r="BD18" s="42"/>
      <c r="BE18" s="42"/>
      <c r="BF18" s="42"/>
      <c r="BG18" s="43"/>
      <c r="BH18" s="35" t="str">
        <f ca="1">IF($AA$2="入れる",VLOOKUP(4,list,13,FALSE),"")</f>
        <v/>
      </c>
      <c r="BI18" s="35"/>
      <c r="BJ18" s="35"/>
      <c r="BK18" s="35"/>
      <c r="BL18" s="41" t="str">
        <f ca="1">VLOOKUP(3,list,24,FALSE)</f>
        <v/>
      </c>
      <c r="BM18" s="42"/>
      <c r="BN18" s="42"/>
      <c r="BO18" s="42"/>
      <c r="BP18" s="43"/>
      <c r="BQ18" s="35" t="str">
        <f ca="1">IF($AA$2="入れる",VLOOKUP(3,list,13,FALSE),"")</f>
        <v/>
      </c>
      <c r="BR18" s="35"/>
      <c r="BS18" s="35"/>
      <c r="BT18" s="35"/>
      <c r="BU18" s="41" t="str">
        <f ca="1">VLOOKUP(2,list,24,FALSE)</f>
        <v/>
      </c>
      <c r="BV18" s="42"/>
      <c r="BW18" s="42"/>
      <c r="BX18" s="42"/>
      <c r="BY18" s="43"/>
      <c r="BZ18" s="35" t="str">
        <f ca="1">IF($AA$2="入れる",VLOOKUP(2,list,13,FALSE),"")</f>
        <v/>
      </c>
      <c r="CA18" s="35"/>
      <c r="CB18" s="35"/>
      <c r="CC18" s="35"/>
      <c r="CD18" s="41" t="str">
        <f ca="1">VLOOKUP(1,list,24,FALSE)</f>
        <v/>
      </c>
      <c r="CE18" s="42"/>
      <c r="CF18" s="42"/>
      <c r="CG18" s="42"/>
      <c r="CH18" s="43"/>
      <c r="CI18" s="35" t="str">
        <f ca="1">IF($AA$2="入れる",VLOOKUP(1,list,13,FALSE),"")</f>
        <v/>
      </c>
      <c r="CJ18" s="35"/>
      <c r="CK18" s="35"/>
      <c r="CL18" s="35"/>
      <c r="CM18" s="50"/>
      <c r="CN18" s="50"/>
      <c r="CO18" s="50"/>
      <c r="CP18" s="50"/>
    </row>
    <row r="19" spans="1:94" x14ac:dyDescent="0.15">
      <c r="A19" s="48"/>
      <c r="B19" s="48"/>
      <c r="C19" s="48"/>
      <c r="D19" s="48"/>
      <c r="E19" s="48"/>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row>
    <row r="20" spans="1:94" ht="63" customHeight="1" x14ac:dyDescent="0.15">
      <c r="A20" s="46" t="str">
        <f ca="1">VLOOKUP(10,list,2,FALSE)</f>
        <v>長</v>
      </c>
      <c r="B20" s="47"/>
      <c r="C20" s="47"/>
      <c r="D20" s="47"/>
      <c r="E20" s="47"/>
      <c r="F20" s="46"/>
      <c r="G20" s="46"/>
      <c r="H20" s="47"/>
      <c r="I20" s="47"/>
      <c r="J20" s="46" t="str">
        <f ca="1">VLOOKUP(9,list,2,FALSE)</f>
        <v>出</v>
      </c>
      <c r="K20" s="47"/>
      <c r="L20" s="47"/>
      <c r="M20" s="47"/>
      <c r="N20" s="47"/>
      <c r="O20" s="46"/>
      <c r="P20" s="47"/>
      <c r="Q20" s="47"/>
      <c r="R20" s="47"/>
      <c r="S20" s="46" t="str">
        <f ca="1">VLOOKUP(8,list,2,FALSE)</f>
        <v>傍</v>
      </c>
      <c r="T20" s="47"/>
      <c r="U20" s="47"/>
      <c r="V20" s="47"/>
      <c r="W20" s="47"/>
      <c r="X20" s="46"/>
      <c r="Y20" s="46"/>
      <c r="Z20" s="47"/>
      <c r="AA20" s="47"/>
      <c r="AB20" s="46" t="str">
        <f ca="1">VLOOKUP(7,list,2,FALSE)</f>
        <v>字</v>
      </c>
      <c r="AC20" s="47"/>
      <c r="AD20" s="47"/>
      <c r="AE20" s="47"/>
      <c r="AF20" s="47"/>
      <c r="AG20" s="46"/>
      <c r="AH20" s="46"/>
      <c r="AI20" s="47"/>
      <c r="AJ20" s="47"/>
      <c r="AK20" s="46" t="str">
        <f ca="1">VLOOKUP(6,list,2,FALSE)</f>
        <v>方</v>
      </c>
      <c r="AL20" s="47"/>
      <c r="AM20" s="47"/>
      <c r="AN20" s="47"/>
      <c r="AO20" s="47"/>
      <c r="AP20" s="46"/>
      <c r="AQ20" s="46"/>
      <c r="AR20" s="47"/>
      <c r="AS20" s="47"/>
      <c r="AT20" s="46" t="str">
        <f ca="1">VLOOKUP(5,list,2,FALSE)</f>
        <v>切</v>
      </c>
      <c r="AU20" s="47"/>
      <c r="AV20" s="47"/>
      <c r="AW20" s="47"/>
      <c r="AX20" s="47"/>
      <c r="AY20" s="46"/>
      <c r="AZ20" s="46"/>
      <c r="BA20" s="47"/>
      <c r="BB20" s="47"/>
      <c r="BC20" s="46" t="str">
        <f ca="1">VLOOKUP(4,list,2,FALSE)</f>
        <v>大</v>
      </c>
      <c r="BD20" s="47"/>
      <c r="BE20" s="47"/>
      <c r="BF20" s="47"/>
      <c r="BG20" s="47"/>
      <c r="BH20" s="46"/>
      <c r="BI20" s="46"/>
      <c r="BJ20" s="47"/>
      <c r="BK20" s="47"/>
      <c r="BL20" s="46" t="str">
        <f ca="1">VLOOKUP(3,list,2,FALSE)</f>
        <v>想</v>
      </c>
      <c r="BM20" s="47"/>
      <c r="BN20" s="47"/>
      <c r="BO20" s="47"/>
      <c r="BP20" s="47"/>
      <c r="BQ20" s="46"/>
      <c r="BR20" s="46"/>
      <c r="BS20" s="47"/>
      <c r="BT20" s="47"/>
      <c r="BU20" s="46" t="str">
        <f ca="1">VLOOKUP(2,list,2,FALSE)</f>
        <v>理</v>
      </c>
      <c r="BV20" s="47"/>
      <c r="BW20" s="47"/>
      <c r="BX20" s="47"/>
      <c r="BY20" s="47"/>
      <c r="BZ20" s="46"/>
      <c r="CA20" s="46"/>
      <c r="CB20" s="47"/>
      <c r="CC20" s="47"/>
      <c r="CD20" s="53" t="str">
        <f ca="1">VLOOKUP(1,list,2,FALSE)</f>
        <v>題</v>
      </c>
      <c r="CE20" s="53"/>
      <c r="CF20" s="53"/>
      <c r="CG20" s="53"/>
      <c r="CH20" s="53"/>
      <c r="CI20" s="46"/>
      <c r="CJ20" s="46"/>
      <c r="CK20" s="47"/>
      <c r="CL20" s="47"/>
    </row>
  </sheetData>
  <sheetProtection formatCells="0" selectLockedCells="1"/>
  <protectedRanges>
    <protectedRange sqref="EZ10:FF10 ET10:EX10" name="範囲2"/>
    <protectedRange sqref="A5:H5 J5:Q5 S5:Z5 AB5:AI5 AK5:AR5 AT5:BA5 BC5:BJ5 BL5:BS5 BU5:CB5 CD5:CK5" name="範囲1"/>
    <protectedRange sqref="A2:B2" name="範囲1_1"/>
  </protectedRanges>
  <mergeCells count="273">
    <mergeCell ref="AB15:AF15"/>
    <mergeCell ref="BZ20:CC20"/>
    <mergeCell ref="CI20:CL20"/>
    <mergeCell ref="X13:AA13"/>
    <mergeCell ref="X14:AA14"/>
    <mergeCell ref="X15:AA15"/>
    <mergeCell ref="X16:AA16"/>
    <mergeCell ref="X17:AA17"/>
    <mergeCell ref="X18:AA18"/>
    <mergeCell ref="AG13:AJ13"/>
    <mergeCell ref="CD20:CH20"/>
    <mergeCell ref="AK13:AO13"/>
    <mergeCell ref="BL20:BP20"/>
    <mergeCell ref="AB14:AF14"/>
    <mergeCell ref="AB13:AF13"/>
    <mergeCell ref="AG14:AJ14"/>
    <mergeCell ref="AG15:AJ15"/>
    <mergeCell ref="AG16:AJ16"/>
    <mergeCell ref="BH20:BK20"/>
    <mergeCell ref="BQ20:BT20"/>
    <mergeCell ref="CD18:CH18"/>
    <mergeCell ref="BL18:BP18"/>
    <mergeCell ref="AP18:AS18"/>
    <mergeCell ref="O13:R13"/>
    <mergeCell ref="CD5:CL5"/>
    <mergeCell ref="AY9:BB9"/>
    <mergeCell ref="AY11:BB11"/>
    <mergeCell ref="AY12:BB12"/>
    <mergeCell ref="CD9:CH9"/>
    <mergeCell ref="CD10:CH10"/>
    <mergeCell ref="BL9:BP9"/>
    <mergeCell ref="BL10:BP10"/>
    <mergeCell ref="BC9:BG9"/>
    <mergeCell ref="BC10:BG10"/>
    <mergeCell ref="BC8:BG8"/>
    <mergeCell ref="BH8:BK8"/>
    <mergeCell ref="AY8:BB8"/>
    <mergeCell ref="BC7:BK7"/>
    <mergeCell ref="BU7:CC7"/>
    <mergeCell ref="BL7:BT7"/>
    <mergeCell ref="CD7:CL7"/>
    <mergeCell ref="CI11:CL11"/>
    <mergeCell ref="CI12:CL12"/>
    <mergeCell ref="BQ12:BT12"/>
    <mergeCell ref="BH18:BK18"/>
    <mergeCell ref="AK14:AO14"/>
    <mergeCell ref="BH17:BK17"/>
    <mergeCell ref="BU15:BY15"/>
    <mergeCell ref="CI13:CL13"/>
    <mergeCell ref="CI14:CL14"/>
    <mergeCell ref="CI15:CL15"/>
    <mergeCell ref="CI16:CL16"/>
    <mergeCell ref="CD17:CH17"/>
    <mergeCell ref="CD15:CH15"/>
    <mergeCell ref="CD13:CH13"/>
    <mergeCell ref="BL13:BP13"/>
    <mergeCell ref="BL14:BP14"/>
    <mergeCell ref="BL15:BP15"/>
    <mergeCell ref="BL16:BP16"/>
    <mergeCell ref="BL17:BP17"/>
    <mergeCell ref="BU16:BY16"/>
    <mergeCell ref="BQ13:BT13"/>
    <mergeCell ref="CD14:CH14"/>
    <mergeCell ref="BC20:BG20"/>
    <mergeCell ref="AP15:AS15"/>
    <mergeCell ref="AP16:AS16"/>
    <mergeCell ref="AT20:AX20"/>
    <mergeCell ref="AT16:AX16"/>
    <mergeCell ref="AG20:AJ20"/>
    <mergeCell ref="AP20:AS20"/>
    <mergeCell ref="AY20:BB20"/>
    <mergeCell ref="AK17:AO17"/>
    <mergeCell ref="AK16:AO16"/>
    <mergeCell ref="AK15:AO15"/>
    <mergeCell ref="AG17:AJ17"/>
    <mergeCell ref="AG18:AJ18"/>
    <mergeCell ref="AY17:BB17"/>
    <mergeCell ref="AY18:BB18"/>
    <mergeCell ref="AK20:AO20"/>
    <mergeCell ref="AK18:AO18"/>
    <mergeCell ref="AY16:BB16"/>
    <mergeCell ref="AP17:AS17"/>
    <mergeCell ref="BU20:BY20"/>
    <mergeCell ref="AT18:AX18"/>
    <mergeCell ref="BC17:BG17"/>
    <mergeCell ref="BC18:BG18"/>
    <mergeCell ref="AT13:AX13"/>
    <mergeCell ref="BQ16:BT16"/>
    <mergeCell ref="BQ17:BT17"/>
    <mergeCell ref="BQ18:BT18"/>
    <mergeCell ref="BC16:BG16"/>
    <mergeCell ref="AT17:AX17"/>
    <mergeCell ref="BH13:BK13"/>
    <mergeCell ref="AT14:AX14"/>
    <mergeCell ref="AT15:AX15"/>
    <mergeCell ref="BC13:BG13"/>
    <mergeCell ref="BC14:BG14"/>
    <mergeCell ref="BC15:BG15"/>
    <mergeCell ref="BQ14:BT14"/>
    <mergeCell ref="BQ15:BT15"/>
    <mergeCell ref="BU14:BY14"/>
    <mergeCell ref="BU13:BY13"/>
    <mergeCell ref="BU18:BY18"/>
    <mergeCell ref="BU17:BY17"/>
    <mergeCell ref="AY14:BB14"/>
    <mergeCell ref="AY15:BB15"/>
    <mergeCell ref="CM7:CP10"/>
    <mergeCell ref="CM11:CP18"/>
    <mergeCell ref="CD16:CH16"/>
    <mergeCell ref="BU8:BY8"/>
    <mergeCell ref="BU9:BY9"/>
    <mergeCell ref="BU10:BY10"/>
    <mergeCell ref="BU11:BY11"/>
    <mergeCell ref="BU12:BY12"/>
    <mergeCell ref="BQ9:BT9"/>
    <mergeCell ref="BQ8:BT8"/>
    <mergeCell ref="CI17:CL17"/>
    <mergeCell ref="CI18:CL18"/>
    <mergeCell ref="BZ8:CC8"/>
    <mergeCell ref="BZ9:CC9"/>
    <mergeCell ref="BZ10:CC10"/>
    <mergeCell ref="BZ11:CC11"/>
    <mergeCell ref="BZ12:CC12"/>
    <mergeCell ref="BZ13:CC13"/>
    <mergeCell ref="BZ14:CC14"/>
    <mergeCell ref="CD8:CH8"/>
    <mergeCell ref="CD11:CH11"/>
    <mergeCell ref="CD12:CH12"/>
    <mergeCell ref="BZ17:CC17"/>
    <mergeCell ref="BZ18:CC18"/>
    <mergeCell ref="A20:E20"/>
    <mergeCell ref="A12:E12"/>
    <mergeCell ref="A13:E13"/>
    <mergeCell ref="A14:E14"/>
    <mergeCell ref="F16:I16"/>
    <mergeCell ref="J13:N13"/>
    <mergeCell ref="A11:E11"/>
    <mergeCell ref="J18:N18"/>
    <mergeCell ref="J20:N20"/>
    <mergeCell ref="J12:N12"/>
    <mergeCell ref="J11:N11"/>
    <mergeCell ref="A15:E15"/>
    <mergeCell ref="F12:I12"/>
    <mergeCell ref="F13:I13"/>
    <mergeCell ref="F14:I14"/>
    <mergeCell ref="F15:I15"/>
    <mergeCell ref="A19:E19"/>
    <mergeCell ref="A17:E17"/>
    <mergeCell ref="A16:E16"/>
    <mergeCell ref="A18:E18"/>
    <mergeCell ref="F17:I17"/>
    <mergeCell ref="J17:N17"/>
    <mergeCell ref="J16:N16"/>
    <mergeCell ref="J15:N15"/>
    <mergeCell ref="F18:I18"/>
    <mergeCell ref="F20:I20"/>
    <mergeCell ref="J10:N10"/>
    <mergeCell ref="S20:W20"/>
    <mergeCell ref="X11:AA11"/>
    <mergeCell ref="S10:W10"/>
    <mergeCell ref="AB20:AF20"/>
    <mergeCell ref="X12:AA12"/>
    <mergeCell ref="X20:AA20"/>
    <mergeCell ref="S18:W18"/>
    <mergeCell ref="S17:W17"/>
    <mergeCell ref="S16:W16"/>
    <mergeCell ref="S15:W15"/>
    <mergeCell ref="S14:W14"/>
    <mergeCell ref="S13:W13"/>
    <mergeCell ref="O14:R14"/>
    <mergeCell ref="O15:R15"/>
    <mergeCell ref="O16:R16"/>
    <mergeCell ref="O17:R17"/>
    <mergeCell ref="O18:R18"/>
    <mergeCell ref="J14:N14"/>
    <mergeCell ref="O20:R20"/>
    <mergeCell ref="AB18:AF18"/>
    <mergeCell ref="AB17:AF17"/>
    <mergeCell ref="O12:R12"/>
    <mergeCell ref="AY10:BB10"/>
    <mergeCell ref="BH10:BK10"/>
    <mergeCell ref="BC11:BG11"/>
    <mergeCell ref="BC12:BG12"/>
    <mergeCell ref="BL11:BP11"/>
    <mergeCell ref="S12:W12"/>
    <mergeCell ref="S11:W11"/>
    <mergeCell ref="O11:R11"/>
    <mergeCell ref="AK10:AO10"/>
    <mergeCell ref="AB12:AF12"/>
    <mergeCell ref="AK12:AO12"/>
    <mergeCell ref="AK11:AO11"/>
    <mergeCell ref="AG11:AJ11"/>
    <mergeCell ref="AG12:AJ12"/>
    <mergeCell ref="AT10:AX10"/>
    <mergeCell ref="AG10:AJ10"/>
    <mergeCell ref="BH11:BK11"/>
    <mergeCell ref="BH12:BK12"/>
    <mergeCell ref="AP11:AS11"/>
    <mergeCell ref="CI9:CL9"/>
    <mergeCell ref="CI10:CL10"/>
    <mergeCell ref="CI8:CL8"/>
    <mergeCell ref="BC5:BK5"/>
    <mergeCell ref="S7:AA7"/>
    <mergeCell ref="AK9:AO9"/>
    <mergeCell ref="AP10:AS10"/>
    <mergeCell ref="BZ16:CC16"/>
    <mergeCell ref="BZ15:CC15"/>
    <mergeCell ref="BQ10:BT10"/>
    <mergeCell ref="AT12:AX12"/>
    <mergeCell ref="AP12:AS12"/>
    <mergeCell ref="AP13:AS13"/>
    <mergeCell ref="AP14:AS14"/>
    <mergeCell ref="AT11:AX11"/>
    <mergeCell ref="BH14:BK14"/>
    <mergeCell ref="BH15:BK15"/>
    <mergeCell ref="BH16:BK16"/>
    <mergeCell ref="AY13:BB13"/>
    <mergeCell ref="AB9:AF9"/>
    <mergeCell ref="BL12:BP12"/>
    <mergeCell ref="BU5:CC5"/>
    <mergeCell ref="BQ11:BT11"/>
    <mergeCell ref="AB16:AF16"/>
    <mergeCell ref="F11:I11"/>
    <mergeCell ref="S5:AA5"/>
    <mergeCell ref="A8:E8"/>
    <mergeCell ref="A9:E9"/>
    <mergeCell ref="A10:E10"/>
    <mergeCell ref="J8:N8"/>
    <mergeCell ref="J7:R7"/>
    <mergeCell ref="AB11:AF11"/>
    <mergeCell ref="X8:AA8"/>
    <mergeCell ref="X9:AA9"/>
    <mergeCell ref="X10:AA10"/>
    <mergeCell ref="O10:R10"/>
    <mergeCell ref="S8:W8"/>
    <mergeCell ref="J9:N9"/>
    <mergeCell ref="S9:W9"/>
    <mergeCell ref="F8:I8"/>
    <mergeCell ref="F10:I10"/>
    <mergeCell ref="A5:I5"/>
    <mergeCell ref="J5:R5"/>
    <mergeCell ref="A7:I7"/>
    <mergeCell ref="AB5:AJ5"/>
    <mergeCell ref="AG8:AJ8"/>
    <mergeCell ref="AG9:AJ9"/>
    <mergeCell ref="AB10:AF10"/>
    <mergeCell ref="F9:I9"/>
    <mergeCell ref="AK5:AS5"/>
    <mergeCell ref="AB7:AJ7"/>
    <mergeCell ref="AK7:AS7"/>
    <mergeCell ref="AK8:AO8"/>
    <mergeCell ref="BL8:BP8"/>
    <mergeCell ref="AT5:BB5"/>
    <mergeCell ref="AT7:BB7"/>
    <mergeCell ref="AT8:AX8"/>
    <mergeCell ref="AT9:AX9"/>
    <mergeCell ref="BL5:BT5"/>
    <mergeCell ref="O8:R8"/>
    <mergeCell ref="O9:R9"/>
    <mergeCell ref="BH9:BK9"/>
    <mergeCell ref="AP8:AS8"/>
    <mergeCell ref="AP9:AS9"/>
    <mergeCell ref="AB8:AF8"/>
    <mergeCell ref="N2:Z2"/>
    <mergeCell ref="N1:Z1"/>
    <mergeCell ref="AA1:AM1"/>
    <mergeCell ref="AA2:AM2"/>
    <mergeCell ref="A1:M1"/>
    <mergeCell ref="A2:M2"/>
    <mergeCell ref="ED1:EP1"/>
    <mergeCell ref="ED2:EP2"/>
    <mergeCell ref="AN1:AZ1"/>
    <mergeCell ref="AN2:AZ2"/>
  </mergeCells>
  <phoneticPr fontId="1"/>
  <conditionalFormatting sqref="ET10:EX10 EZ10:FF10">
    <cfRule type="cellIs" dxfId="109" priority="1560" operator="equal">
      <formula>"☓"</formula>
    </cfRule>
    <cfRule type="cellIs" dxfId="108" priority="1561" operator="equal">
      <formula>"○"</formula>
    </cfRule>
  </conditionalFormatting>
  <conditionalFormatting sqref="CD8:CH17 BU8:BY17 BL8:BP17 BC8:BG17 AT8:AX17 AK8:AO17 AB8:AF17 S8:W17 J8:N17 A8:E17">
    <cfRule type="cellIs" dxfId="107" priority="1562" operator="notEqual">
      <formula>A$20</formula>
    </cfRule>
  </conditionalFormatting>
  <conditionalFormatting sqref="CD18:CH18 BU18:BY18 BL18:BP18 BC18:BG18 AT18:AX18 AK18:AO18 AB18:AF18 S18:W18 J18:N18 A18:E18">
    <cfRule type="cellIs" dxfId="106" priority="1661" operator="notEqual">
      <formula>$CD$20</formula>
    </cfRule>
    <cfRule type="cellIs" dxfId="105" priority="1662" operator="notEqual">
      <formula>A$20</formula>
    </cfRule>
  </conditionalFormatting>
  <conditionalFormatting sqref="ED2:EP2">
    <cfRule type="cellIs" dxfId="104" priority="5" operator="equal">
      <formula>"しない"</formula>
    </cfRule>
    <cfRule type="cellIs" dxfId="103" priority="6" operator="equal">
      <formula>"する"</formula>
    </cfRule>
  </conditionalFormatting>
  <conditionalFormatting sqref="N2:Z2">
    <cfRule type="cellIs" dxfId="102" priority="3" operator="equal">
      <formula>"入れない"</formula>
    </cfRule>
    <cfRule type="cellIs" dxfId="101" priority="4" operator="equal">
      <formula>"入れる"</formula>
    </cfRule>
  </conditionalFormatting>
  <conditionalFormatting sqref="AA2:AM2">
    <cfRule type="cellIs" dxfId="100" priority="1" operator="equal">
      <formula>"入れない"</formula>
    </cfRule>
    <cfRule type="cellIs" dxfId="99" priority="2" operator="equal">
      <formula>"入れる"</formula>
    </cfRule>
  </conditionalFormatting>
  <conditionalFormatting sqref="CD8:CH8 BU8:BY8 BL8:BP8 BC8:BG8 AT8:AX8 AK8:AO8 AB8:AF8 S8:W8 J8:N8 A8:E8">
    <cfRule type="expression" dxfId="98" priority="8998">
      <formula>AND($N$2="入れない",$AN$2="なぞり文字",A$8&lt;&gt;A$20)</formula>
    </cfRule>
    <cfRule type="expression" dxfId="97" priority="8999">
      <formula>AND($N$2="入れない",$AN$2="なぞり文字",A$8=A$20)</formula>
    </cfRule>
    <cfRule type="expression" dxfId="96" priority="9000">
      <formula>AND($N$2="入れない",$AN$2="黒文字",A$8&lt;&gt;A$20)</formula>
    </cfRule>
    <cfRule type="expression" dxfId="95" priority="9001">
      <formula>AND($N$2="入れない",$AN$2="黒文字",A$8=A$20)</formula>
    </cfRule>
    <cfRule type="expression" dxfId="94" priority="9002">
      <formula>AND($N$2="入れる",$AN$2="なぞり文字",A$8&lt;&gt;A$20)</formula>
    </cfRule>
    <cfRule type="expression" dxfId="93" priority="9003">
      <formula>AND($N$2="入れる",$AN$2="なぞり文字",A$8=A$20)</formula>
    </cfRule>
    <cfRule type="expression" dxfId="92" priority="9004">
      <formula>AND($N$2="入れる",$AN$2="黒文字",A$8&lt;&gt;A$20)</formula>
    </cfRule>
    <cfRule type="expression" dxfId="91" priority="9005">
      <formula>AND($N$2="入れる",$AN$2="黒文字",A$8=A$20)</formula>
    </cfRule>
    <cfRule type="expression" dxfId="90" priority="9006">
      <formula>A$20&lt;&gt;A8</formula>
    </cfRule>
  </conditionalFormatting>
  <conditionalFormatting sqref="CD9:CH9 BU9:BY9 BL9:BP9 BC9:BG9 AT9:AX9 AK9:AO9 AB9:AF9 S9:W9 J9:N9 A9:E9">
    <cfRule type="expression" dxfId="89" priority="9088">
      <formula>AND($N$2="入れない",$AN$2="なぞり文字",A$9&lt;&gt;A$20)</formula>
    </cfRule>
    <cfRule type="expression" dxfId="88" priority="9089">
      <formula>AND($N$2="入れない",$AN$2="なぞり文字",A$9=A$20)</formula>
    </cfRule>
    <cfRule type="expression" dxfId="87" priority="9090">
      <formula>AND($N$2="入れない",$AN$2="黒文字",A$9&lt;&gt;A$20)</formula>
    </cfRule>
    <cfRule type="expression" dxfId="86" priority="9091">
      <formula>AND($N$2="入れない",$AN$2="黒文字",A$9=A$20)</formula>
    </cfRule>
    <cfRule type="expression" dxfId="85" priority="9092">
      <formula>AND($N$2="入れる",$AN$2="なぞり文字",A$9&lt;&gt;A$20)</formula>
    </cfRule>
    <cfRule type="expression" dxfId="84" priority="9093">
      <formula>AND($N$2="入れる",$AN$2="なぞり文字",A$9=A$20)</formula>
    </cfRule>
    <cfRule type="expression" dxfId="83" priority="9094">
      <formula>AND($N$2="入れる",$AN$2="黒文字",A$9&lt;&gt;A$20)</formula>
    </cfRule>
    <cfRule type="expression" dxfId="82" priority="9095">
      <formula>AND($N$2="入れる",$AN$2="黒文字",A$9=A$20)</formula>
    </cfRule>
    <cfRule type="expression" dxfId="81" priority="9096">
      <formula>AND(A$8&lt;&gt;A$20,A$9&lt;&gt;A$20)</formula>
    </cfRule>
  </conditionalFormatting>
  <conditionalFormatting sqref="CD10:CH10 BU10:BY10 BL10:BP10 BC10:BG10 AT10:AX10 AK10:AO10 AB10:AF10 S10:W10 J10:N10 A10:E10">
    <cfRule type="expression" dxfId="80" priority="9178">
      <formula>AND($N$2="入れない",$AN$2="なぞり文字",A$10&lt;&gt;A$20)</formula>
    </cfRule>
    <cfRule type="expression" dxfId="79" priority="9179">
      <formula>AND($N$2="入れない",$AN$2="なぞり文字",A$10=A$20)</formula>
    </cfRule>
    <cfRule type="expression" dxfId="78" priority="9180">
      <formula>AND($N$2="入れない",$AN$2="黒文字",A$10&lt;&gt;A$20)</formula>
    </cfRule>
    <cfRule type="expression" dxfId="77" priority="9181">
      <formula>AND($N$2="入れない",$AN$2="黒文字",A$10=A$20)</formula>
    </cfRule>
    <cfRule type="expression" dxfId="76" priority="9182">
      <formula>AND($N$2="入れる",$AN$2="なぞり文字",A$10&lt;&gt;A$20)</formula>
    </cfRule>
    <cfRule type="expression" dxfId="75" priority="9183">
      <formula>AND($N$2="入れる",$AN$2="なぞり文字",A$10=A$20)</formula>
    </cfRule>
    <cfRule type="expression" dxfId="74" priority="9184">
      <formula>AND($N$2="入れる",$AN$2="黒文字",A$10&lt;&gt;A$20)</formula>
    </cfRule>
    <cfRule type="expression" dxfId="73" priority="9185">
      <formula>AND($N$2="入れる",$AN$2="黒文字",A$10=A$20)</formula>
    </cfRule>
    <cfRule type="expression" dxfId="72" priority="9186">
      <formula>AND(A$9&lt;&gt;A$20,A$10&lt;&gt;A$20)</formula>
    </cfRule>
  </conditionalFormatting>
  <conditionalFormatting sqref="CD11:CH11 BU11:BY11 BL11:BP11 BC11:BG11 AT11:AX11 AK11:AO11 AB11:AF11 S11:W11 J11:N11 A11:E11">
    <cfRule type="expression" dxfId="71" priority="9268">
      <formula>AND($N$2="入れない",$AN$2="なぞり文字",A$11&lt;&gt;A$20)</formula>
    </cfRule>
    <cfRule type="expression" dxfId="70" priority="9269">
      <formula>AND($N$2="入れない",$AN$2="なぞり文字",A$11=A$20)</formula>
    </cfRule>
    <cfRule type="expression" dxfId="69" priority="9270">
      <formula>AND($N$2="入れない",$AN$2="黒文字",A$11&lt;&gt;A$20)</formula>
    </cfRule>
    <cfRule type="expression" dxfId="68" priority="9271">
      <formula>AND($N$2="入れない",$AN$2="黒文字",A$11=A$20)</formula>
    </cfRule>
    <cfRule type="expression" dxfId="67" priority="9272">
      <formula>AND($N$2="入れる",$AN$2="なぞり文字",A$11&lt;&gt;A$20)</formula>
    </cfRule>
    <cfRule type="expression" dxfId="66" priority="9273">
      <formula>AND($N$2="入れる",$AN$2="なぞり文字",A$11=A$20)</formula>
    </cfRule>
    <cfRule type="expression" dxfId="65" priority="9274">
      <formula>AND($N$2="入れる",$AN$2="黒文字",A$11&lt;&gt;A$20)</formula>
    </cfRule>
    <cfRule type="expression" dxfId="64" priority="9275">
      <formula>AND($N$2="入れる",$AN$2="黒文字",A$11=A$20)</formula>
    </cfRule>
    <cfRule type="expression" dxfId="63" priority="9276">
      <formula>AND(A$10&lt;&gt;A$20,A$11&lt;&gt;A$20)</formula>
    </cfRule>
  </conditionalFormatting>
  <conditionalFormatting sqref="CD12:CH12 BU12:BY12 BL12:BP12 BC12:BG12 AT12:AX12 AK12:AO12 AB12:AF12 S12:W12 J12:N12 A12:E12">
    <cfRule type="expression" dxfId="62" priority="9358">
      <formula>AND($N$2="入れない",$AN$2="なぞり文字",A$12&lt;&gt;A$20)</formula>
    </cfRule>
    <cfRule type="expression" dxfId="61" priority="9359">
      <formula>AND($N$2="入れない",$AN$2="なぞり文字",A$12=A$20)</formula>
    </cfRule>
    <cfRule type="expression" dxfId="60" priority="9360">
      <formula>AND($N$2="入れない",$AN$2="黒文字",A$12&lt;&gt;A$20)</formula>
    </cfRule>
    <cfRule type="expression" dxfId="59" priority="9361">
      <formula>AND($N$2="入れない",$AN$2="黒文字",A$12=A$20)</formula>
    </cfRule>
    <cfRule type="expression" dxfId="58" priority="9362">
      <formula>AND($N$2="入れる",$AN$2="なぞり文字",A$12&lt;&gt;A$20)</formula>
    </cfRule>
    <cfRule type="expression" dxfId="57" priority="9363">
      <formula>AND($N$2="入れる",$AN$2="なぞり文字",A$12=A$20)</formula>
    </cfRule>
    <cfRule type="expression" dxfId="56" priority="9364">
      <formula>AND($N$2="入れる",$AN$2="黒文字",A$12&lt;&gt;A$20)</formula>
    </cfRule>
    <cfRule type="expression" dxfId="55" priority="9365">
      <formula>AND($N$2="入れる",$AN$2="黒文字",A$12=A$20)</formula>
    </cfRule>
    <cfRule type="expression" dxfId="54" priority="9366">
      <formula>AND(A$11&lt;&gt;A$20,A$12&lt;&gt;A$20)</formula>
    </cfRule>
  </conditionalFormatting>
  <conditionalFormatting sqref="CD13:CH13 BU13:BY13 BL13:BP13 BC13:BG13 AT13:AX13 AK13:AO13 AB13:AF13 S13:W13 J13:N13 A13:E13">
    <cfRule type="expression" dxfId="53" priority="9448">
      <formula>AND($N$2="入れない",$AN$2="なぞり文字",A$13&lt;&gt;A$20)</formula>
    </cfRule>
    <cfRule type="expression" dxfId="52" priority="9449">
      <formula>AND($N$2="入れない",$AN$2="なぞり文字",A$13=A$20)</formula>
    </cfRule>
    <cfRule type="expression" dxfId="51" priority="9450">
      <formula>AND($N$2="入れない",$AN$2="黒文字",A$13&lt;&gt;A$20)</formula>
    </cfRule>
    <cfRule type="expression" dxfId="50" priority="9451">
      <formula>AND($N$2="入れない",$AN$2="黒文字",A$13=A$20)</formula>
    </cfRule>
    <cfRule type="expression" dxfId="49" priority="9452">
      <formula>AND($N$2="入れる",$AN$2="なぞり文字",A$13&lt;&gt;A$20)</formula>
    </cfRule>
    <cfRule type="expression" dxfId="48" priority="9453">
      <formula>AND($N$2="入れる",$AN$2="なぞり文字",A$13=A$20)</formula>
    </cfRule>
    <cfRule type="expression" dxfId="47" priority="9454">
      <formula>AND($N$2="入れる",$AN$2="黒文字",A$13&lt;&gt;A$20)</formula>
    </cfRule>
    <cfRule type="expression" dxfId="46" priority="9455">
      <formula>AND($N$2="入れる",$AN$2="黒文字",A$13=A$20)</formula>
    </cfRule>
    <cfRule type="expression" dxfId="45" priority="9456">
      <formula>AND(A$12&lt;&gt;A$20,A$13&lt;&gt;A$20)</formula>
    </cfRule>
  </conditionalFormatting>
  <conditionalFormatting sqref="CD14:CH14 BU14:BY14 BL14:BP14 BC14:BG14 AT14:AX14 AK14:AO14 AB14:AF14 S14:W14 J14:N14 A14:E14">
    <cfRule type="expression" dxfId="44" priority="9538">
      <formula>AND($N$2="入れない",$AN$2="なぞり文字",A$14&lt;&gt;A$20)</formula>
    </cfRule>
    <cfRule type="expression" dxfId="43" priority="9539">
      <formula>AND($N$2="入れない",$AN$2="なぞり文字",A$14=A$20)</formula>
    </cfRule>
    <cfRule type="expression" dxfId="42" priority="9540">
      <formula>AND($N$2="入れない",$AN$2="黒文字",A$14&lt;&gt;A$20)</formula>
    </cfRule>
    <cfRule type="expression" dxfId="41" priority="9541">
      <formula>AND($N$2="入れない",$AN$2="黒文字",A$14=A$20)</formula>
    </cfRule>
    <cfRule type="expression" dxfId="40" priority="9542">
      <formula>AND($N$2="入れる",$AN$2="なぞり文字",A$14&lt;&gt;A$20)</formula>
    </cfRule>
    <cfRule type="expression" dxfId="39" priority="9543">
      <formula>AND($N$2="入れる",$AN$2="なぞり文字",A$14=A$20)</formula>
    </cfRule>
    <cfRule type="expression" dxfId="38" priority="9544">
      <formula>AND($N$2="入れる",$AN$2="黒文字",A$14&lt;&gt;A$20)</formula>
    </cfRule>
    <cfRule type="expression" dxfId="37" priority="9545">
      <formula>AND($N$2="入れる",$AN$2="黒文字",A$14=A$20)</formula>
    </cfRule>
    <cfRule type="expression" dxfId="36" priority="9546">
      <formula>AND(A$13&lt;&gt;A$20,A$14&lt;&gt;A$20)</formula>
    </cfRule>
  </conditionalFormatting>
  <conditionalFormatting sqref="CD15:CH15 BU15:BY15 BL15:BP15 BC15:BG15 AT15:AX15 AK15:AO15 AB15:AF15 S15:W15 J15:N15 A15:E15">
    <cfRule type="expression" dxfId="35" priority="9628">
      <formula>AND($N$2="入れない",$AN$2="なぞり文字",A$15&lt;&gt;A$20)</formula>
    </cfRule>
    <cfRule type="expression" dxfId="34" priority="9629">
      <formula>AND($N$2="入れない",$AN$2="なぞり文字",A$15=A$20)</formula>
    </cfRule>
    <cfRule type="expression" dxfId="33" priority="9630">
      <formula>AND($N$2="入れない",$AN$2="黒文字",A$15&lt;&gt;A$20)</formula>
    </cfRule>
    <cfRule type="expression" dxfId="32" priority="9631">
      <formula>AND($N$2="入れない",$AN$2="黒文字",A$15=A$20)</formula>
    </cfRule>
    <cfRule type="expression" dxfId="31" priority="9632">
      <formula>AND($N$2="入れる",$AN$2="なぞり文字",A$15&lt;&gt;A$20)</formula>
    </cfRule>
    <cfRule type="expression" dxfId="30" priority="9633">
      <formula>AND($N$2="入れる",$AN$2="なぞり文字",A$15=A$20)</formula>
    </cfRule>
    <cfRule type="expression" dxfId="29" priority="9634">
      <formula>AND($N$2="入れる",$AN$2="黒文字",A$15&lt;&gt;A$20)</formula>
    </cfRule>
    <cfRule type="expression" dxfId="28" priority="9635">
      <formula>AND($N$2="入れる",$AN$2="黒文字",A$15=A$20)</formula>
    </cfRule>
    <cfRule type="expression" dxfId="27" priority="9636">
      <formula>AND(A$14&lt;&gt;A$20,A$15&lt;&gt;A$20)</formula>
    </cfRule>
  </conditionalFormatting>
  <conditionalFormatting sqref="CD16:CH16 BU16:BY16 BL16:BP16 BC16:BG16 AT16:AX16 AK16:AO16 AB16:AF16 S16:W16 J16:N16 A16:E16">
    <cfRule type="expression" dxfId="26" priority="9718">
      <formula>AND($N$2="入れない",$AN$2="なぞり文字",A$16&lt;&gt;A$20)</formula>
    </cfRule>
    <cfRule type="expression" dxfId="25" priority="9719">
      <formula>AND($N$2="入れない",$AN$2="なぞり文字",A$16=A$20)</formula>
    </cfRule>
    <cfRule type="expression" dxfId="24" priority="9720">
      <formula>AND($N$2="入れない",$AN$2="黒文字",A$16&lt;&gt;A$20)</formula>
    </cfRule>
    <cfRule type="expression" dxfId="23" priority="9721">
      <formula>AND($N$2="入れない",$AN$2="黒文字",A$16=A$20)</formula>
    </cfRule>
    <cfRule type="expression" dxfId="22" priority="9722">
      <formula>AND($N$2="入れる",$AN$2="なぞり文字",A$16&lt;&gt;A$20)</formula>
    </cfRule>
    <cfRule type="expression" dxfId="21" priority="9723">
      <formula>AND($N$2="入れる",$AN$2="なぞり文字",A$16=A$20)</formula>
    </cfRule>
    <cfRule type="expression" dxfId="20" priority="9724">
      <formula>AND($N$2="入れる",$AN$2="黒文字",A$16&lt;&gt;A$20)</formula>
    </cfRule>
    <cfRule type="expression" dxfId="19" priority="9725">
      <formula>AND($N$2="入れる",$AN$2="黒文字",A$16=A$20)</formula>
    </cfRule>
    <cfRule type="expression" dxfId="18" priority="9726">
      <formula>AND(A$15&lt;&gt;A$20,A$16&lt;&gt;A$20)</formula>
    </cfRule>
  </conditionalFormatting>
  <conditionalFormatting sqref="CD17:CH17 BU17:BY17 BL17:BP17 BC17:BG17 AT17:AX17 AK17:AO17 AB17:AF17 S17:W17 J17:N17 A17:E17">
    <cfRule type="expression" dxfId="17" priority="9808">
      <formula>AND($N$2="入れない",$AN$2="なぞり文字",A$17&lt;&gt;A$20)</formula>
    </cfRule>
    <cfRule type="expression" dxfId="16" priority="9809">
      <formula>AND($N$2="入れない",$AN$2="なぞり文字",A$17=A$20)</formula>
    </cfRule>
    <cfRule type="expression" dxfId="15" priority="9810">
      <formula>AND($N$2="入れない",$AN$2="黒文字",A$17&lt;&gt;A$20)</formula>
    </cfRule>
    <cfRule type="expression" dxfId="14" priority="9811">
      <formula>AND($N$2="入れない",$AN$2="黒文字",A$17=A$20)</formula>
    </cfRule>
    <cfRule type="expression" dxfId="13" priority="9812">
      <formula>AND($N$2="入れる",$AN$2="なぞり文字",A$17&lt;&gt;A$20)</formula>
    </cfRule>
    <cfRule type="expression" dxfId="12" priority="9813">
      <formula>AND($N$2="入れる",$AN$2="なぞり文字",A$17=A$20)</formula>
    </cfRule>
    <cfRule type="expression" dxfId="11" priority="9814">
      <formula>AND($N$2="入れる",$AN$2="黒文字",A$17&lt;&gt;A$20)</formula>
    </cfRule>
    <cfRule type="expression" dxfId="10" priority="9815">
      <formula>AND($N$2="入れる",$AN$2="黒文字",A$17=A$20)</formula>
    </cfRule>
    <cfRule type="expression" dxfId="9" priority="9816">
      <formula>AND(A$16&lt;&gt;A$20,A$17&lt;&gt;A$20)</formula>
    </cfRule>
  </conditionalFormatting>
  <conditionalFormatting sqref="CD18:CH18 BU18:BY18 BL18:BP18 BC18:BG18 AT18:AX18 AK18:AO18 AB18:AF18 S18:W18 J18:N18 A18:E18">
    <cfRule type="expression" dxfId="8" priority="9898">
      <formula>AND($N$2="入れない",$AN$2="なぞり文字",A$18&lt;&gt;A$20)</formula>
    </cfRule>
    <cfRule type="expression" dxfId="7" priority="9899">
      <formula>AND($N$2="入れない",$AN$2="なぞり文字",A$18=A$20)</formula>
    </cfRule>
    <cfRule type="expression" dxfId="6" priority="9900">
      <formula>AND($N$2="入れない",$AN$2="黒文字",A$18&lt;&gt;A$20)</formula>
    </cfRule>
    <cfRule type="expression" dxfId="5" priority="9901">
      <formula>AND($N$2="入れない",$AN$2="黒文字",A$18=A$20)</formula>
    </cfRule>
    <cfRule type="expression" dxfId="4" priority="9902">
      <formula>AND($N$2="入れる",$AN$2="なぞり文字",A$18&lt;&gt;A$20)</formula>
    </cfRule>
    <cfRule type="expression" dxfId="3" priority="9903">
      <formula>AND($N$2="入れる",$AN$2="なぞり文字",A$18=A$20)</formula>
    </cfRule>
    <cfRule type="expression" dxfId="2" priority="9904">
      <formula>AND($N$2="入れる",$AN$2="黒文字",A$18&lt;&gt;A$20)</formula>
    </cfRule>
    <cfRule type="expression" dxfId="1" priority="9905">
      <formula>AND($N$2="入れる",$AN$2="黒文字",A$18=A$20)</formula>
    </cfRule>
    <cfRule type="expression" dxfId="0" priority="9906">
      <formula>AND(A$17&lt;&gt;A$20,A$18&lt;&gt;A$20)</formula>
    </cfRule>
  </conditionalFormatting>
  <dataValidations count="5">
    <dataValidation type="list" allowBlank="1" showInputMessage="1" showErrorMessage="1" sqref="EZ10:FF10">
      <formula1>"○,☓"</formula1>
    </dataValidation>
    <dataValidation type="list" allowBlank="1" showInputMessage="1" showErrorMessage="1" sqref="ED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showRowColHeaders="0" workbookViewId="0">
      <selection activeCell="B2" sqref="B2:B3"/>
    </sheetView>
  </sheetViews>
  <sheetFormatPr defaultRowHeight="15.75" x14ac:dyDescent="0.15"/>
  <cols>
    <col min="1" max="1" width="3.5" style="5" bestFit="1" customWidth="1"/>
    <col min="2" max="2" width="5.5" style="5" bestFit="1" customWidth="1"/>
    <col min="3" max="3" width="24.75" style="19" customWidth="1"/>
    <col min="4" max="4" width="3.5" style="19" bestFit="1" customWidth="1"/>
    <col min="5" max="15" width="5.625" style="5" customWidth="1"/>
    <col min="16" max="25" width="3.375" style="5" bestFit="1" customWidth="1"/>
    <col min="26" max="16384" width="9" style="5"/>
  </cols>
  <sheetData>
    <row r="1" spans="1:15" ht="16.5" thickBot="1" x14ac:dyDescent="0.2">
      <c r="A1" s="7"/>
      <c r="B1" s="8" t="s">
        <v>1</v>
      </c>
      <c r="C1" s="9" t="s">
        <v>37</v>
      </c>
      <c r="D1" s="10"/>
      <c r="E1" s="11"/>
      <c r="F1" s="11"/>
      <c r="G1" s="11"/>
      <c r="H1" s="11"/>
      <c r="I1" s="11"/>
      <c r="J1" s="11"/>
      <c r="K1" s="11"/>
      <c r="L1" s="11"/>
      <c r="M1" s="11"/>
      <c r="N1" s="11"/>
      <c r="O1" s="12"/>
    </row>
    <row r="2" spans="1:15" ht="15" x14ac:dyDescent="0.15">
      <c r="A2" s="54">
        <v>1</v>
      </c>
      <c r="B2" s="56" t="s">
        <v>10</v>
      </c>
      <c r="C2" s="58" t="s">
        <v>6</v>
      </c>
      <c r="D2" s="60">
        <f>LEN(C2)</f>
        <v>10</v>
      </c>
      <c r="E2" s="13" t="str">
        <f>MID(C2,1,1)</f>
        <v>こ</v>
      </c>
      <c r="F2" s="14" t="str">
        <f>MID(C2,2,1)</f>
        <v>の</v>
      </c>
      <c r="G2" s="14" t="str">
        <f>MID(C2,3,1)</f>
        <v>プ</v>
      </c>
      <c r="H2" s="14" t="str">
        <f>MID(C2,4,1)</f>
        <v>リ</v>
      </c>
      <c r="I2" s="14" t="str">
        <f>MID(C2,5,1)</f>
        <v>ン</v>
      </c>
      <c r="J2" s="14" t="str">
        <f>MID(C2,6,1)</f>
        <v>ト</v>
      </c>
      <c r="K2" s="14" t="str">
        <f>MID(C2,7,1)</f>
        <v>の</v>
      </c>
      <c r="L2" s="14" t="str">
        <f>MID(C2,8,1)</f>
        <v>使</v>
      </c>
      <c r="M2" s="14" t="str">
        <f>MID(C2,9,1)</f>
        <v>い</v>
      </c>
      <c r="N2" s="14" t="str">
        <f>MID(C2,10,1)</f>
        <v>方</v>
      </c>
      <c r="O2" s="15" t="str">
        <f>MID(C2,11,1)</f>
        <v/>
      </c>
    </row>
    <row r="3" spans="1:15" thickBot="1" x14ac:dyDescent="0.2">
      <c r="A3" s="55"/>
      <c r="B3" s="57"/>
      <c r="C3" s="59"/>
      <c r="D3" s="61"/>
      <c r="E3" s="16"/>
      <c r="F3" s="17"/>
      <c r="G3" s="17"/>
      <c r="H3" s="17"/>
      <c r="I3" s="17"/>
      <c r="J3" s="17"/>
      <c r="K3" s="17"/>
      <c r="L3" s="17" t="s">
        <v>20</v>
      </c>
      <c r="M3" s="17"/>
      <c r="N3" s="17" t="s">
        <v>21</v>
      </c>
      <c r="O3" s="18"/>
    </row>
    <row r="4" spans="1:15" ht="15" x14ac:dyDescent="0.15">
      <c r="A4" s="54">
        <v>2</v>
      </c>
      <c r="B4" s="56" t="s">
        <v>17</v>
      </c>
      <c r="C4" s="58" t="s">
        <v>39</v>
      </c>
      <c r="D4" s="60">
        <f>LEN(C4)</f>
        <v>11</v>
      </c>
      <c r="E4" s="13" t="str">
        <f>MID(C4,1,1)</f>
        <v>←</v>
      </c>
      <c r="F4" s="14" t="str">
        <f>MID(C4,2,1)</f>
        <v>に</v>
      </c>
      <c r="G4" s="14" t="str">
        <f>MID(C4,3,1)</f>
        <v>出</v>
      </c>
      <c r="H4" s="14" t="str">
        <f>MID(C4,4,1)</f>
        <v>題</v>
      </c>
      <c r="I4" s="14" t="str">
        <f>MID(C4,5,1)</f>
        <v>漢</v>
      </c>
      <c r="J4" s="14" t="str">
        <f>MID(C4,6,1)</f>
        <v>字</v>
      </c>
      <c r="K4" s="14" t="str">
        <f>MID(C4,7,1)</f>
        <v>を</v>
      </c>
      <c r="L4" s="14" t="str">
        <f>MID(C4,8,1)</f>
        <v>入</v>
      </c>
      <c r="M4" s="14" t="str">
        <f>MID(C4,9,1)</f>
        <v>れ</v>
      </c>
      <c r="N4" s="14" t="str">
        <f>MID(C4,10,1)</f>
        <v>ま</v>
      </c>
      <c r="O4" s="15" t="str">
        <f>MID(C4,11,1)</f>
        <v>す</v>
      </c>
    </row>
    <row r="5" spans="1:15" thickBot="1" x14ac:dyDescent="0.2">
      <c r="A5" s="55"/>
      <c r="B5" s="57"/>
      <c r="C5" s="59"/>
      <c r="D5" s="61"/>
      <c r="E5" s="16"/>
      <c r="F5" s="17"/>
      <c r="G5" s="17" t="s">
        <v>46</v>
      </c>
      <c r="H5" s="17" t="s">
        <v>47</v>
      </c>
      <c r="I5" s="17" t="s">
        <v>23</v>
      </c>
      <c r="J5" s="17" t="s">
        <v>24</v>
      </c>
      <c r="K5" s="17"/>
      <c r="L5" s="17" t="s">
        <v>48</v>
      </c>
      <c r="M5" s="17"/>
      <c r="N5" s="17"/>
      <c r="O5" s="18"/>
    </row>
    <row r="6" spans="1:15" ht="15" x14ac:dyDescent="0.15">
      <c r="A6" s="54">
        <v>3</v>
      </c>
      <c r="B6" s="56" t="s">
        <v>11</v>
      </c>
      <c r="C6" s="58" t="s">
        <v>16</v>
      </c>
      <c r="D6" s="60">
        <f>LEN(C6)</f>
        <v>10</v>
      </c>
      <c r="E6" s="13" t="str">
        <f>MID(C6,1,1)</f>
        <v>こ</v>
      </c>
      <c r="F6" s="14" t="str">
        <f>MID(C6,2,1)</f>
        <v>こ</v>
      </c>
      <c r="G6" s="14" t="str">
        <f>MID(C6,3,1)</f>
        <v>に</v>
      </c>
      <c r="H6" s="14" t="str">
        <f>MID(C6,4,1)</f>
        <v>問</v>
      </c>
      <c r="I6" s="14" t="str">
        <f>MID(C6,5,1)</f>
        <v>題</v>
      </c>
      <c r="J6" s="14" t="str">
        <f>MID(C6,6,1)</f>
        <v>文</v>
      </c>
      <c r="K6" s="14" t="str">
        <f>MID(C6,7,1)</f>
        <v>を</v>
      </c>
      <c r="L6" s="14" t="str">
        <f>MID(C6,8,1)</f>
        <v>入</v>
      </c>
      <c r="M6" s="14" t="str">
        <f>MID(C6,9,1)</f>
        <v>れ</v>
      </c>
      <c r="N6" s="14" t="str">
        <f>MID(C6,10,1)</f>
        <v>る</v>
      </c>
      <c r="O6" s="15" t="str">
        <f>MID(C6,11,1)</f>
        <v/>
      </c>
    </row>
    <row r="7" spans="1:15" thickBot="1" x14ac:dyDescent="0.2">
      <c r="A7" s="55"/>
      <c r="B7" s="57"/>
      <c r="C7" s="59"/>
      <c r="D7" s="61"/>
      <c r="E7" s="16"/>
      <c r="F7" s="17"/>
      <c r="G7" s="17"/>
      <c r="H7" s="17" t="s">
        <v>26</v>
      </c>
      <c r="I7" s="17" t="s">
        <v>22</v>
      </c>
      <c r="J7" s="17" t="s">
        <v>27</v>
      </c>
      <c r="K7" s="17"/>
      <c r="L7" s="17" t="s">
        <v>25</v>
      </c>
      <c r="M7" s="17"/>
      <c r="N7" s="17"/>
      <c r="O7" s="18"/>
    </row>
    <row r="8" spans="1:15" ht="15" x14ac:dyDescent="0.15">
      <c r="A8" s="54">
        <v>4</v>
      </c>
      <c r="B8" s="56" t="s">
        <v>12</v>
      </c>
      <c r="C8" s="58" t="s">
        <v>40</v>
      </c>
      <c r="D8" s="60">
        <f>LEN(C8)</f>
        <v>10</v>
      </c>
      <c r="E8" s="13" t="str">
        <f>MID(C8,1,1)</f>
        <v>文</v>
      </c>
      <c r="F8" s="14" t="str">
        <f>MID(C8,2,1)</f>
        <v>字</v>
      </c>
      <c r="G8" s="14" t="str">
        <f>MID(C8,3,1)</f>
        <v>数</v>
      </c>
      <c r="H8" s="14" t="str">
        <f>MID(C8,4,1)</f>
        <v>は</v>
      </c>
      <c r="I8" s="14" t="str">
        <f>MID(C8,5,1)</f>
        <v>十</v>
      </c>
      <c r="J8" s="14" t="str">
        <f>MID(C8,6,1)</f>
        <v>一</v>
      </c>
      <c r="K8" s="14" t="str">
        <f>MID(C8,7,1)</f>
        <v>文</v>
      </c>
      <c r="L8" s="14" t="str">
        <f>MID(C8,8,1)</f>
        <v>字</v>
      </c>
      <c r="M8" s="14" t="str">
        <f>MID(C8,9,1)</f>
        <v>ま</v>
      </c>
      <c r="N8" s="14" t="str">
        <f>MID(C8,10,1)</f>
        <v>で</v>
      </c>
      <c r="O8" s="15" t="str">
        <f>MID(C8,11,1)</f>
        <v/>
      </c>
    </row>
    <row r="9" spans="1:15" thickBot="1" x14ac:dyDescent="0.2">
      <c r="A9" s="55"/>
      <c r="B9" s="57"/>
      <c r="C9" s="59"/>
      <c r="D9" s="61"/>
      <c r="E9" s="16" t="s">
        <v>28</v>
      </c>
      <c r="F9" s="17" t="s">
        <v>49</v>
      </c>
      <c r="G9" s="17" t="s">
        <v>29</v>
      </c>
      <c r="H9" s="17"/>
      <c r="I9" s="17" t="s">
        <v>50</v>
      </c>
      <c r="J9" s="17" t="s">
        <v>30</v>
      </c>
      <c r="K9" s="17" t="s">
        <v>28</v>
      </c>
      <c r="L9" s="17" t="s">
        <v>24</v>
      </c>
      <c r="M9" s="17"/>
      <c r="N9" s="17"/>
      <c r="O9" s="18"/>
    </row>
    <row r="10" spans="1:15" ht="15" x14ac:dyDescent="0.15">
      <c r="A10" s="54">
        <v>5</v>
      </c>
      <c r="B10" s="56" t="s">
        <v>13</v>
      </c>
      <c r="C10" s="58" t="s">
        <v>41</v>
      </c>
      <c r="D10" s="60">
        <f>LEN(C10)</f>
        <v>7</v>
      </c>
      <c r="E10" s="13" t="str">
        <f>MID(C10,1,1)</f>
        <v>あ</v>
      </c>
      <c r="F10" s="14" t="str">
        <f>MID(C10,2,1)</f>
        <v>な</v>
      </c>
      <c r="G10" s="14" t="str">
        <f>MID(C10,3,1)</f>
        <v>た</v>
      </c>
      <c r="H10" s="14" t="str">
        <f>MID(C10,4,1)</f>
        <v>を</v>
      </c>
      <c r="I10" s="14" t="str">
        <f>MID(C10,5,1)</f>
        <v>大</v>
      </c>
      <c r="J10" s="14" t="str">
        <f>MID(C10,6,1)</f>
        <v>切</v>
      </c>
      <c r="K10" s="14" t="str">
        <f>MID(C10,7,1)</f>
        <v>に</v>
      </c>
      <c r="L10" s="14" t="str">
        <f>MID(C10,8,1)</f>
        <v/>
      </c>
      <c r="M10" s="14" t="str">
        <f>MID(C10,9,1)</f>
        <v/>
      </c>
      <c r="N10" s="14" t="str">
        <f>MID(C10,10,1)</f>
        <v/>
      </c>
      <c r="O10" s="15" t="str">
        <f>MID(C10,11,1)</f>
        <v/>
      </c>
    </row>
    <row r="11" spans="1:15" thickBot="1" x14ac:dyDescent="0.2">
      <c r="A11" s="55"/>
      <c r="B11" s="57"/>
      <c r="C11" s="59"/>
      <c r="D11" s="61"/>
      <c r="E11" s="16"/>
      <c r="F11" s="17"/>
      <c r="G11" s="17"/>
      <c r="H11" s="17"/>
      <c r="I11" s="17" t="s">
        <v>31</v>
      </c>
      <c r="J11" s="17" t="s">
        <v>51</v>
      </c>
      <c r="K11" s="17"/>
      <c r="L11" s="17"/>
      <c r="M11" s="17"/>
      <c r="N11" s="17"/>
      <c r="O11" s="18"/>
    </row>
    <row r="12" spans="1:15" ht="15" x14ac:dyDescent="0.15">
      <c r="A12" s="54">
        <v>6</v>
      </c>
      <c r="B12" s="56" t="s">
        <v>14</v>
      </c>
      <c r="C12" s="58" t="s">
        <v>42</v>
      </c>
      <c r="D12" s="60">
        <f>LEN(C12)</f>
        <v>10</v>
      </c>
      <c r="E12" s="13" t="str">
        <f>MID(C12,1,1)</f>
        <v>想</v>
      </c>
      <c r="F12" s="14" t="str">
        <f>MID(C12,2,1)</f>
        <v>っ</v>
      </c>
      <c r="G12" s="14" t="str">
        <f>MID(C12,3,1)</f>
        <v>て</v>
      </c>
      <c r="H12" s="14" t="str">
        <f>MID(C12,4,1)</f>
        <v>い</v>
      </c>
      <c r="I12" s="14" t="str">
        <f>MID(C12,5,1)</f>
        <v>る</v>
      </c>
      <c r="J12" s="14" t="str">
        <f>MID(C12,6,1)</f>
        <v>人</v>
      </c>
      <c r="K12" s="14" t="str">
        <f>MID(C12,7,1)</f>
        <v>が</v>
      </c>
      <c r="L12" s="14" t="str">
        <f>MID(C12,8,1)</f>
        <v>い</v>
      </c>
      <c r="M12" s="14" t="str">
        <f>MID(C12,9,1)</f>
        <v>ま</v>
      </c>
      <c r="N12" s="14" t="str">
        <f>MID(C12,10,1)</f>
        <v>す</v>
      </c>
      <c r="O12" s="15" t="str">
        <f>MID(C12,11,1)</f>
        <v/>
      </c>
    </row>
    <row r="13" spans="1:15" thickBot="1" x14ac:dyDescent="0.2">
      <c r="A13" s="55"/>
      <c r="B13" s="57"/>
      <c r="C13" s="59"/>
      <c r="D13" s="61"/>
      <c r="E13" s="16" t="s">
        <v>32</v>
      </c>
      <c r="F13" s="17"/>
      <c r="G13" s="17"/>
      <c r="H13" s="17"/>
      <c r="I13" s="17"/>
      <c r="J13" s="17" t="s">
        <v>33</v>
      </c>
      <c r="K13" s="17"/>
      <c r="L13" s="17"/>
      <c r="M13" s="17"/>
      <c r="N13" s="17"/>
      <c r="O13" s="18"/>
    </row>
    <row r="14" spans="1:15" ht="15" x14ac:dyDescent="0.15">
      <c r="A14" s="54">
        <v>7</v>
      </c>
      <c r="B14" s="56" t="s">
        <v>38</v>
      </c>
      <c r="C14" s="58" t="s">
        <v>43</v>
      </c>
      <c r="D14" s="60">
        <f>LEN(C14)</f>
        <v>9</v>
      </c>
      <c r="E14" s="13" t="str">
        <f>MID(C14,1,1)</f>
        <v>そ</v>
      </c>
      <c r="F14" s="14" t="str">
        <f>MID(C14,2,1)</f>
        <v>れ</v>
      </c>
      <c r="G14" s="14" t="str">
        <f>MID(C14,3,1)</f>
        <v>も</v>
      </c>
      <c r="H14" s="14" t="str">
        <f>MID(C14,4,1)</f>
        <v>あ</v>
      </c>
      <c r="I14" s="14" t="str">
        <f>MID(C14,5,1)</f>
        <v>な</v>
      </c>
      <c r="J14" s="14" t="str">
        <f>MID(C14,6,1)</f>
        <v>た</v>
      </c>
      <c r="K14" s="14" t="str">
        <f>MID(C14,7,1)</f>
        <v>の</v>
      </c>
      <c r="L14" s="14" t="str">
        <f>MID(C14,8,1)</f>
        <v>傍</v>
      </c>
      <c r="M14" s="14" t="str">
        <f>MID(C14,9,1)</f>
        <v>に</v>
      </c>
      <c r="N14" s="14" t="str">
        <f>MID(C14,10,1)</f>
        <v/>
      </c>
      <c r="O14" s="15" t="str">
        <f>MID(C14,11,1)</f>
        <v/>
      </c>
    </row>
    <row r="15" spans="1:15" thickBot="1" x14ac:dyDescent="0.2">
      <c r="A15" s="55"/>
      <c r="B15" s="57"/>
      <c r="C15" s="59"/>
      <c r="D15" s="61"/>
      <c r="E15" s="16"/>
      <c r="F15" s="17"/>
      <c r="G15" s="17"/>
      <c r="H15" s="17"/>
      <c r="I15" s="17"/>
      <c r="J15" s="17"/>
      <c r="K15" s="17"/>
      <c r="L15" s="17" t="s">
        <v>52</v>
      </c>
      <c r="M15" s="17"/>
      <c r="N15" s="17"/>
      <c r="O15" s="18"/>
    </row>
    <row r="16" spans="1:15" ht="15" x14ac:dyDescent="0.15">
      <c r="A16" s="54">
        <v>8</v>
      </c>
      <c r="B16" s="56" t="s">
        <v>15</v>
      </c>
      <c r="C16" s="58" t="s">
        <v>9</v>
      </c>
      <c r="D16" s="60">
        <f>LEN(C16)</f>
        <v>6</v>
      </c>
      <c r="E16" s="13" t="str">
        <f>MID(C16,1,1)</f>
        <v>ゆ</v>
      </c>
      <c r="F16" s="14" t="str">
        <f>MID(C16,2,1)</f>
        <v>っ</v>
      </c>
      <c r="G16" s="14" t="str">
        <f>MID(C16,3,1)</f>
        <v>く</v>
      </c>
      <c r="H16" s="14" t="str">
        <f>MID(C16,4,1)</f>
        <v>り</v>
      </c>
      <c r="I16" s="14" t="str">
        <f>MID(C16,5,1)</f>
        <v>長</v>
      </c>
      <c r="J16" s="14" t="str">
        <f>MID(C16,6,1)</f>
        <v>く</v>
      </c>
      <c r="K16" s="14" t="str">
        <f>MID(C16,7,1)</f>
        <v/>
      </c>
      <c r="L16" s="14" t="str">
        <f>MID(C16,8,1)</f>
        <v/>
      </c>
      <c r="M16" s="14" t="str">
        <f>MID(C16,9,1)</f>
        <v/>
      </c>
      <c r="N16" s="14" t="str">
        <f>MID(C16,10,1)</f>
        <v/>
      </c>
      <c r="O16" s="15" t="str">
        <f>MID(C16,11,1)</f>
        <v/>
      </c>
    </row>
    <row r="17" spans="1:25" thickBot="1" x14ac:dyDescent="0.2">
      <c r="A17" s="55"/>
      <c r="B17" s="57"/>
      <c r="C17" s="59"/>
      <c r="D17" s="61"/>
      <c r="E17" s="16"/>
      <c r="F17" s="17"/>
      <c r="G17" s="17"/>
      <c r="H17" s="17"/>
      <c r="I17" s="17" t="s">
        <v>34</v>
      </c>
      <c r="J17" s="17"/>
      <c r="K17" s="17"/>
      <c r="L17" s="17"/>
      <c r="M17" s="17"/>
      <c r="N17" s="17"/>
      <c r="O17" s="18"/>
    </row>
    <row r="18" spans="1:25" ht="15" x14ac:dyDescent="0.15">
      <c r="A18" s="54">
        <v>9</v>
      </c>
      <c r="B18" s="56" t="s">
        <v>18</v>
      </c>
      <c r="C18" s="58" t="s">
        <v>44</v>
      </c>
      <c r="D18" s="60">
        <f>LEN(C18)</f>
        <v>7</v>
      </c>
      <c r="E18" s="13" t="str">
        <f>MID(C18,1,1)</f>
        <v>無</v>
      </c>
      <c r="F18" s="14" t="str">
        <f>MID(C18,2,1)</f>
        <v>理</v>
      </c>
      <c r="G18" s="14" t="str">
        <f>MID(C18,3,1)</f>
        <v>を</v>
      </c>
      <c r="H18" s="14" t="str">
        <f>MID(C18,4,1)</f>
        <v>し</v>
      </c>
      <c r="I18" s="14" t="str">
        <f>MID(C18,5,1)</f>
        <v>な</v>
      </c>
      <c r="J18" s="14" t="str">
        <f>MID(C18,6,1)</f>
        <v>い</v>
      </c>
      <c r="K18" s="14" t="str">
        <f>MID(C18,7,1)</f>
        <v>で</v>
      </c>
      <c r="L18" s="14" t="str">
        <f>MID(C18,8,1)</f>
        <v/>
      </c>
      <c r="M18" s="14" t="str">
        <f>MID(C18,9,1)</f>
        <v/>
      </c>
      <c r="N18" s="14" t="str">
        <f>MID(C18,10,1)</f>
        <v/>
      </c>
      <c r="O18" s="15" t="str">
        <f>MID(C18,11,1)</f>
        <v/>
      </c>
    </row>
    <row r="19" spans="1:25" thickBot="1" x14ac:dyDescent="0.2">
      <c r="A19" s="55"/>
      <c r="B19" s="57"/>
      <c r="C19" s="59"/>
      <c r="D19" s="61"/>
      <c r="E19" s="16" t="s">
        <v>53</v>
      </c>
      <c r="F19" s="17" t="s">
        <v>54</v>
      </c>
      <c r="G19" s="17"/>
      <c r="H19" s="17"/>
      <c r="I19" s="17"/>
      <c r="J19" s="17"/>
      <c r="K19" s="17"/>
      <c r="L19" s="17"/>
      <c r="M19" s="17"/>
      <c r="N19" s="17"/>
      <c r="O19" s="18"/>
    </row>
    <row r="20" spans="1:25" ht="15" x14ac:dyDescent="0.15">
      <c r="A20" s="54">
        <v>10</v>
      </c>
      <c r="B20" s="56" t="s">
        <v>19</v>
      </c>
      <c r="C20" s="58" t="s">
        <v>45</v>
      </c>
      <c r="D20" s="60">
        <f>LEN(C20)</f>
        <v>6</v>
      </c>
      <c r="E20" s="13" t="str">
        <f>MID(C20,1,1)</f>
        <v>自</v>
      </c>
      <c r="F20" s="14" t="str">
        <f>MID(C20,2,1)</f>
        <v>分</v>
      </c>
      <c r="G20" s="14" t="str">
        <f>MID(C20,3,1)</f>
        <v>を</v>
      </c>
      <c r="H20" s="14" t="str">
        <f>MID(C20,4,1)</f>
        <v>大</v>
      </c>
      <c r="I20" s="14" t="str">
        <f>MID(C20,5,1)</f>
        <v>切</v>
      </c>
      <c r="J20" s="14" t="str">
        <f>MID(C20,6,1)</f>
        <v>に</v>
      </c>
      <c r="K20" s="14" t="str">
        <f>MID(C20,7,1)</f>
        <v/>
      </c>
      <c r="L20" s="14" t="str">
        <f>MID(C20,8,1)</f>
        <v/>
      </c>
      <c r="M20" s="14" t="str">
        <f>MID(C20,9,1)</f>
        <v/>
      </c>
      <c r="N20" s="14" t="str">
        <f>MID(C20,10,1)</f>
        <v/>
      </c>
      <c r="O20" s="15" t="str">
        <f>MID(C20,11,1)</f>
        <v/>
      </c>
    </row>
    <row r="21" spans="1:25" thickBot="1" x14ac:dyDescent="0.2">
      <c r="A21" s="55"/>
      <c r="B21" s="57"/>
      <c r="C21" s="59"/>
      <c r="D21" s="61"/>
      <c r="E21" s="16" t="s">
        <v>24</v>
      </c>
      <c r="F21" s="17" t="s">
        <v>55</v>
      </c>
      <c r="G21" s="17"/>
      <c r="H21" s="17" t="s">
        <v>31</v>
      </c>
      <c r="I21" s="17" t="s">
        <v>56</v>
      </c>
      <c r="J21" s="17"/>
      <c r="K21" s="17"/>
      <c r="L21" s="17"/>
      <c r="M21" s="17"/>
      <c r="N21" s="17"/>
      <c r="O21" s="18"/>
    </row>
    <row r="24" spans="1:25" hidden="1" x14ac:dyDescent="0.15">
      <c r="A24" s="5">
        <f ca="1">RAND()</f>
        <v>0.53372800847588453</v>
      </c>
      <c r="B24" s="5">
        <f ca="1">IF(印刷シート!$ED$2="する",RANK(A24,$A$24:$A$33,0),1)</f>
        <v>6</v>
      </c>
      <c r="C24" s="19" t="str">
        <f>B2</f>
        <v>方</v>
      </c>
      <c r="D24" s="5" t="str">
        <f t="shared" ref="D24:N24" si="0">IF(E3="","",E3)</f>
        <v/>
      </c>
      <c r="E24" s="5" t="str">
        <f t="shared" si="0"/>
        <v/>
      </c>
      <c r="F24" s="5" t="str">
        <f t="shared" si="0"/>
        <v/>
      </c>
      <c r="G24" s="5" t="str">
        <f t="shared" si="0"/>
        <v/>
      </c>
      <c r="H24" s="5" t="str">
        <f t="shared" si="0"/>
        <v/>
      </c>
      <c r="I24" s="5" t="str">
        <f t="shared" si="0"/>
        <v/>
      </c>
      <c r="J24" s="5" t="str">
        <f t="shared" si="0"/>
        <v/>
      </c>
      <c r="K24" s="5" t="str">
        <f t="shared" si="0"/>
        <v>つか</v>
      </c>
      <c r="L24" s="5" t="str">
        <f t="shared" si="0"/>
        <v/>
      </c>
      <c r="M24" s="5" t="str">
        <f t="shared" si="0"/>
        <v>かた</v>
      </c>
      <c r="N24" s="5" t="str">
        <f t="shared" si="0"/>
        <v/>
      </c>
      <c r="O24" s="5" t="str">
        <f t="shared" ref="O24:Y24" si="1">IF(E2="","",E2)</f>
        <v>こ</v>
      </c>
      <c r="P24" s="5" t="str">
        <f t="shared" si="1"/>
        <v>の</v>
      </c>
      <c r="Q24" s="5" t="str">
        <f t="shared" si="1"/>
        <v>プ</v>
      </c>
      <c r="R24" s="5" t="str">
        <f t="shared" si="1"/>
        <v>リ</v>
      </c>
      <c r="S24" s="5" t="str">
        <f t="shared" si="1"/>
        <v>ン</v>
      </c>
      <c r="T24" s="5" t="str">
        <f t="shared" si="1"/>
        <v>ト</v>
      </c>
      <c r="U24" s="5" t="str">
        <f t="shared" si="1"/>
        <v>の</v>
      </c>
      <c r="V24" s="5" t="str">
        <f t="shared" si="1"/>
        <v>使</v>
      </c>
      <c r="W24" s="5" t="str">
        <f t="shared" si="1"/>
        <v>い</v>
      </c>
      <c r="X24" s="5" t="str">
        <f t="shared" si="1"/>
        <v>方</v>
      </c>
      <c r="Y24" s="5" t="str">
        <f t="shared" si="1"/>
        <v/>
      </c>
    </row>
    <row r="25" spans="1:25" hidden="1" x14ac:dyDescent="0.15">
      <c r="A25" s="5">
        <f t="shared" ref="A25:A33" ca="1" si="2">RAND()</f>
        <v>0.13603307349234206</v>
      </c>
      <c r="B25" s="5">
        <f ca="1">IF(印刷シート!$ED$2="する",RANK(A25,$A$24:$A$33,0),2)</f>
        <v>9</v>
      </c>
      <c r="C25" s="19" t="str">
        <f>B4</f>
        <v>出</v>
      </c>
      <c r="D25" s="5" t="str">
        <f t="shared" ref="D25:N25" si="3">IF(E5="","",E5)</f>
        <v/>
      </c>
      <c r="E25" s="5" t="str">
        <f t="shared" si="3"/>
        <v/>
      </c>
      <c r="F25" s="5" t="str">
        <f t="shared" si="3"/>
        <v>しゅつ</v>
      </c>
      <c r="G25" s="5" t="str">
        <f t="shared" si="3"/>
        <v>だい</v>
      </c>
      <c r="H25" s="5" t="str">
        <f t="shared" si="3"/>
        <v>かん</v>
      </c>
      <c r="I25" s="5" t="str">
        <f t="shared" si="3"/>
        <v>じ</v>
      </c>
      <c r="J25" s="5" t="str">
        <f t="shared" si="3"/>
        <v/>
      </c>
      <c r="K25" s="5" t="str">
        <f t="shared" si="3"/>
        <v>い</v>
      </c>
      <c r="L25" s="5" t="str">
        <f t="shared" si="3"/>
        <v/>
      </c>
      <c r="M25" s="5" t="str">
        <f t="shared" si="3"/>
        <v/>
      </c>
      <c r="N25" s="5" t="str">
        <f t="shared" si="3"/>
        <v/>
      </c>
      <c r="O25" s="5" t="str">
        <f t="shared" ref="O25:Y25" si="4">IF(E4="","",E4)</f>
        <v>←</v>
      </c>
      <c r="P25" s="5" t="str">
        <f t="shared" si="4"/>
        <v>に</v>
      </c>
      <c r="Q25" s="5" t="str">
        <f t="shared" si="4"/>
        <v>出</v>
      </c>
      <c r="R25" s="5" t="str">
        <f t="shared" si="4"/>
        <v>題</v>
      </c>
      <c r="S25" s="5" t="str">
        <f t="shared" si="4"/>
        <v>漢</v>
      </c>
      <c r="T25" s="5" t="str">
        <f t="shared" si="4"/>
        <v>字</v>
      </c>
      <c r="U25" s="5" t="str">
        <f t="shared" si="4"/>
        <v>を</v>
      </c>
      <c r="V25" s="5" t="str">
        <f t="shared" si="4"/>
        <v>入</v>
      </c>
      <c r="W25" s="5" t="str">
        <f t="shared" si="4"/>
        <v>れ</v>
      </c>
      <c r="X25" s="5" t="str">
        <f t="shared" si="4"/>
        <v>ま</v>
      </c>
      <c r="Y25" s="5" t="str">
        <f t="shared" si="4"/>
        <v>す</v>
      </c>
    </row>
    <row r="26" spans="1:25" hidden="1" x14ac:dyDescent="0.15">
      <c r="A26" s="5">
        <f t="shared" ca="1" si="2"/>
        <v>0.86643656952928816</v>
      </c>
      <c r="B26" s="5">
        <f ca="1">IF(印刷シート!$ED$2="する",RANK(A26,$A$24:$A$33,0),3)</f>
        <v>1</v>
      </c>
      <c r="C26" s="19" t="str">
        <f>B6</f>
        <v>題</v>
      </c>
      <c r="D26" s="5" t="str">
        <f t="shared" ref="D26:N26" si="5">IF(E7="","",E7)</f>
        <v/>
      </c>
      <c r="E26" s="5" t="str">
        <f t="shared" si="5"/>
        <v/>
      </c>
      <c r="F26" s="5" t="str">
        <f t="shared" si="5"/>
        <v/>
      </c>
      <c r="G26" s="5" t="str">
        <f t="shared" si="5"/>
        <v>もん</v>
      </c>
      <c r="H26" s="5" t="str">
        <f t="shared" si="5"/>
        <v>だい</v>
      </c>
      <c r="I26" s="5" t="str">
        <f t="shared" si="5"/>
        <v>ぶん</v>
      </c>
      <c r="J26" s="5" t="str">
        <f t="shared" si="5"/>
        <v/>
      </c>
      <c r="K26" s="5" t="str">
        <f t="shared" si="5"/>
        <v>い</v>
      </c>
      <c r="L26" s="5" t="str">
        <f t="shared" si="5"/>
        <v/>
      </c>
      <c r="M26" s="5" t="str">
        <f t="shared" si="5"/>
        <v/>
      </c>
      <c r="N26" s="5" t="str">
        <f t="shared" si="5"/>
        <v/>
      </c>
      <c r="O26" s="5" t="str">
        <f t="shared" ref="O26:Y26" si="6">IF(E6="","",E6)</f>
        <v>こ</v>
      </c>
      <c r="P26" s="5" t="str">
        <f t="shared" si="6"/>
        <v>こ</v>
      </c>
      <c r="Q26" s="5" t="str">
        <f t="shared" si="6"/>
        <v>に</v>
      </c>
      <c r="R26" s="5" t="str">
        <f t="shared" si="6"/>
        <v>問</v>
      </c>
      <c r="S26" s="5" t="str">
        <f t="shared" si="6"/>
        <v>題</v>
      </c>
      <c r="T26" s="5" t="str">
        <f t="shared" si="6"/>
        <v>文</v>
      </c>
      <c r="U26" s="5" t="str">
        <f t="shared" si="6"/>
        <v>を</v>
      </c>
      <c r="V26" s="5" t="str">
        <f t="shared" si="6"/>
        <v>入</v>
      </c>
      <c r="W26" s="5" t="str">
        <f t="shared" si="6"/>
        <v>れ</v>
      </c>
      <c r="X26" s="5" t="str">
        <f t="shared" si="6"/>
        <v>る</v>
      </c>
      <c r="Y26" s="5" t="str">
        <f t="shared" si="6"/>
        <v/>
      </c>
    </row>
    <row r="27" spans="1:25" hidden="1" x14ac:dyDescent="0.15">
      <c r="A27" s="5">
        <f t="shared" ca="1" si="2"/>
        <v>0.52807547629549323</v>
      </c>
      <c r="B27" s="5">
        <f ca="1">IF(印刷シート!$ED$2="する",RANK(A27,$A$24:$A$33,0),4)</f>
        <v>7</v>
      </c>
      <c r="C27" s="19" t="str">
        <f>B8</f>
        <v>字</v>
      </c>
      <c r="D27" s="5" t="str">
        <f t="shared" ref="D27:N27" si="7">IF(E9="","",E9)</f>
        <v>も</v>
      </c>
      <c r="E27" s="5" t="str">
        <f t="shared" si="7"/>
        <v>じ</v>
      </c>
      <c r="F27" s="5" t="str">
        <f t="shared" si="7"/>
        <v>すう</v>
      </c>
      <c r="G27" s="5" t="str">
        <f t="shared" si="7"/>
        <v/>
      </c>
      <c r="H27" s="5" t="str">
        <f t="shared" si="7"/>
        <v>じゅう</v>
      </c>
      <c r="I27" s="5" t="str">
        <f t="shared" si="7"/>
        <v>いち</v>
      </c>
      <c r="J27" s="5" t="str">
        <f t="shared" si="7"/>
        <v>も</v>
      </c>
      <c r="K27" s="5" t="str">
        <f t="shared" si="7"/>
        <v>じ</v>
      </c>
      <c r="L27" s="5" t="str">
        <f t="shared" si="7"/>
        <v/>
      </c>
      <c r="M27" s="5" t="str">
        <f t="shared" si="7"/>
        <v/>
      </c>
      <c r="N27" s="5" t="str">
        <f t="shared" si="7"/>
        <v/>
      </c>
      <c r="O27" s="5" t="str">
        <f t="shared" ref="O27:Y27" si="8">IF(E8="","",E8)</f>
        <v>文</v>
      </c>
      <c r="P27" s="5" t="str">
        <f t="shared" si="8"/>
        <v>字</v>
      </c>
      <c r="Q27" s="5" t="str">
        <f t="shared" si="8"/>
        <v>数</v>
      </c>
      <c r="R27" s="5" t="str">
        <f t="shared" si="8"/>
        <v>は</v>
      </c>
      <c r="S27" s="5" t="str">
        <f t="shared" si="8"/>
        <v>十</v>
      </c>
      <c r="T27" s="5" t="str">
        <f t="shared" si="8"/>
        <v>一</v>
      </c>
      <c r="U27" s="5" t="str">
        <f t="shared" si="8"/>
        <v>文</v>
      </c>
      <c r="V27" s="5" t="str">
        <f t="shared" si="8"/>
        <v>字</v>
      </c>
      <c r="W27" s="5" t="str">
        <f t="shared" si="8"/>
        <v>ま</v>
      </c>
      <c r="X27" s="5" t="str">
        <f t="shared" si="8"/>
        <v>で</v>
      </c>
      <c r="Y27" s="5" t="str">
        <f t="shared" si="8"/>
        <v/>
      </c>
    </row>
    <row r="28" spans="1:25" hidden="1" x14ac:dyDescent="0.15">
      <c r="A28" s="5">
        <f t="shared" ca="1" si="2"/>
        <v>0.57726767168671311</v>
      </c>
      <c r="B28" s="5">
        <f ca="1">IF(印刷シート!$ED$2="する",RANK(A28,$A$24:$A$33,0),5)</f>
        <v>4</v>
      </c>
      <c r="C28" s="19" t="str">
        <f>B10</f>
        <v>大</v>
      </c>
      <c r="D28" s="5" t="str">
        <f t="shared" ref="D28:N28" si="9">IF(E11="","",E11)</f>
        <v/>
      </c>
      <c r="E28" s="5" t="str">
        <f t="shared" si="9"/>
        <v/>
      </c>
      <c r="F28" s="5" t="str">
        <f t="shared" si="9"/>
        <v/>
      </c>
      <c r="G28" s="5" t="str">
        <f t="shared" si="9"/>
        <v/>
      </c>
      <c r="H28" s="5" t="str">
        <f t="shared" si="9"/>
        <v>たい</v>
      </c>
      <c r="I28" s="5" t="str">
        <f t="shared" si="9"/>
        <v>せつ</v>
      </c>
      <c r="J28" s="5" t="str">
        <f t="shared" si="9"/>
        <v/>
      </c>
      <c r="K28" s="5" t="str">
        <f t="shared" si="9"/>
        <v/>
      </c>
      <c r="L28" s="5" t="str">
        <f t="shared" si="9"/>
        <v/>
      </c>
      <c r="M28" s="5" t="str">
        <f t="shared" si="9"/>
        <v/>
      </c>
      <c r="N28" s="5" t="str">
        <f t="shared" si="9"/>
        <v/>
      </c>
      <c r="O28" s="5" t="str">
        <f t="shared" ref="O28:Y28" si="10">IF(E10="","",E10)</f>
        <v>あ</v>
      </c>
      <c r="P28" s="5" t="str">
        <f t="shared" si="10"/>
        <v>な</v>
      </c>
      <c r="Q28" s="5" t="str">
        <f t="shared" si="10"/>
        <v>た</v>
      </c>
      <c r="R28" s="5" t="str">
        <f t="shared" si="10"/>
        <v>を</v>
      </c>
      <c r="S28" s="5" t="str">
        <f t="shared" si="10"/>
        <v>大</v>
      </c>
      <c r="T28" s="5" t="str">
        <f t="shared" si="10"/>
        <v>切</v>
      </c>
      <c r="U28" s="5" t="str">
        <f t="shared" si="10"/>
        <v>に</v>
      </c>
      <c r="V28" s="5" t="str">
        <f t="shared" si="10"/>
        <v/>
      </c>
      <c r="W28" s="5" t="str">
        <f t="shared" si="10"/>
        <v/>
      </c>
      <c r="X28" s="5" t="str">
        <f t="shared" si="10"/>
        <v/>
      </c>
      <c r="Y28" s="5" t="str">
        <f t="shared" si="10"/>
        <v/>
      </c>
    </row>
    <row r="29" spans="1:25" hidden="1" x14ac:dyDescent="0.15">
      <c r="A29" s="5">
        <f t="shared" ca="1" si="2"/>
        <v>0.59730847023382116</v>
      </c>
      <c r="B29" s="5">
        <f ca="1">IF(印刷シート!$ED$2="する",RANK(A29,$A$24:$A$33,0),6)</f>
        <v>3</v>
      </c>
      <c r="C29" s="19" t="str">
        <f>B12</f>
        <v>想</v>
      </c>
      <c r="D29" s="5" t="str">
        <f t="shared" ref="D29:N29" si="11">IF(E13="","",E13)</f>
        <v>おも</v>
      </c>
      <c r="E29" s="5" t="str">
        <f t="shared" si="11"/>
        <v/>
      </c>
      <c r="F29" s="5" t="str">
        <f t="shared" si="11"/>
        <v/>
      </c>
      <c r="G29" s="5" t="str">
        <f t="shared" si="11"/>
        <v/>
      </c>
      <c r="H29" s="5" t="str">
        <f t="shared" si="11"/>
        <v/>
      </c>
      <c r="I29" s="5" t="str">
        <f t="shared" si="11"/>
        <v>ひと</v>
      </c>
      <c r="J29" s="5" t="str">
        <f t="shared" si="11"/>
        <v/>
      </c>
      <c r="K29" s="5" t="str">
        <f t="shared" si="11"/>
        <v/>
      </c>
      <c r="L29" s="5" t="str">
        <f t="shared" si="11"/>
        <v/>
      </c>
      <c r="M29" s="5" t="str">
        <f t="shared" si="11"/>
        <v/>
      </c>
      <c r="N29" s="5" t="str">
        <f t="shared" si="11"/>
        <v/>
      </c>
      <c r="O29" s="5" t="str">
        <f t="shared" ref="O29:Y29" si="12">IF(E12="","",E12)</f>
        <v>想</v>
      </c>
      <c r="P29" s="5" t="str">
        <f t="shared" si="12"/>
        <v>っ</v>
      </c>
      <c r="Q29" s="5" t="str">
        <f t="shared" si="12"/>
        <v>て</v>
      </c>
      <c r="R29" s="5" t="str">
        <f t="shared" si="12"/>
        <v>い</v>
      </c>
      <c r="S29" s="5" t="str">
        <f t="shared" si="12"/>
        <v>る</v>
      </c>
      <c r="T29" s="5" t="str">
        <f t="shared" si="12"/>
        <v>人</v>
      </c>
      <c r="U29" s="5" t="str">
        <f t="shared" si="12"/>
        <v>が</v>
      </c>
      <c r="V29" s="5" t="str">
        <f t="shared" si="12"/>
        <v>い</v>
      </c>
      <c r="W29" s="5" t="str">
        <f t="shared" si="12"/>
        <v>ま</v>
      </c>
      <c r="X29" s="5" t="str">
        <f t="shared" si="12"/>
        <v>す</v>
      </c>
      <c r="Y29" s="5" t="str">
        <f t="shared" si="12"/>
        <v/>
      </c>
    </row>
    <row r="30" spans="1:25" hidden="1" x14ac:dyDescent="0.15">
      <c r="A30" s="5">
        <f t="shared" ca="1" si="2"/>
        <v>0.3483792668043364</v>
      </c>
      <c r="B30" s="5">
        <f ca="1">IF(印刷シート!$ED$2="する",RANK(A30,$A$24:$A$33,0),7)</f>
        <v>8</v>
      </c>
      <c r="C30" s="19" t="str">
        <f>B14</f>
        <v>傍</v>
      </c>
      <c r="D30" s="5" t="str">
        <f t="shared" ref="D30:N30" si="13">IF(E15="","",E15)</f>
        <v/>
      </c>
      <c r="E30" s="5" t="str">
        <f t="shared" si="13"/>
        <v/>
      </c>
      <c r="F30" s="5" t="str">
        <f t="shared" si="13"/>
        <v/>
      </c>
      <c r="G30" s="5" t="str">
        <f t="shared" si="13"/>
        <v/>
      </c>
      <c r="H30" s="5" t="str">
        <f t="shared" si="13"/>
        <v/>
      </c>
      <c r="I30" s="5" t="str">
        <f t="shared" si="13"/>
        <v/>
      </c>
      <c r="J30" s="5" t="str">
        <f t="shared" si="13"/>
        <v/>
      </c>
      <c r="K30" s="5" t="str">
        <f t="shared" si="13"/>
        <v>そば</v>
      </c>
      <c r="L30" s="5" t="str">
        <f t="shared" si="13"/>
        <v/>
      </c>
      <c r="M30" s="5" t="str">
        <f t="shared" si="13"/>
        <v/>
      </c>
      <c r="N30" s="5" t="str">
        <f t="shared" si="13"/>
        <v/>
      </c>
      <c r="O30" s="5" t="str">
        <f t="shared" ref="O30:Y30" si="14">IF(E14="","",E14)</f>
        <v>そ</v>
      </c>
      <c r="P30" s="5" t="str">
        <f t="shared" si="14"/>
        <v>れ</v>
      </c>
      <c r="Q30" s="5" t="str">
        <f t="shared" si="14"/>
        <v>も</v>
      </c>
      <c r="R30" s="5" t="str">
        <f t="shared" si="14"/>
        <v>あ</v>
      </c>
      <c r="S30" s="5" t="str">
        <f t="shared" si="14"/>
        <v>な</v>
      </c>
      <c r="T30" s="5" t="str">
        <f t="shared" si="14"/>
        <v>た</v>
      </c>
      <c r="U30" s="5" t="str">
        <f t="shared" si="14"/>
        <v>の</v>
      </c>
      <c r="V30" s="5" t="str">
        <f t="shared" si="14"/>
        <v>傍</v>
      </c>
      <c r="W30" s="5" t="str">
        <f t="shared" si="14"/>
        <v>に</v>
      </c>
      <c r="X30" s="5" t="str">
        <f t="shared" si="14"/>
        <v/>
      </c>
      <c r="Y30" s="5" t="str">
        <f t="shared" si="14"/>
        <v/>
      </c>
    </row>
    <row r="31" spans="1:25" hidden="1" x14ac:dyDescent="0.15">
      <c r="A31" s="5">
        <f t="shared" ca="1" si="2"/>
        <v>8.9496965787398408E-2</v>
      </c>
      <c r="B31" s="5">
        <f ca="1">IF(印刷シート!$ED$2="する",RANK(A31,$A$24:$A$33,0),8)</f>
        <v>10</v>
      </c>
      <c r="C31" s="19" t="str">
        <f>B16</f>
        <v>長</v>
      </c>
      <c r="D31" s="5" t="str">
        <f t="shared" ref="D31:N31" si="15">IF(E17="","",E17)</f>
        <v/>
      </c>
      <c r="E31" s="5" t="str">
        <f t="shared" si="15"/>
        <v/>
      </c>
      <c r="F31" s="5" t="str">
        <f t="shared" si="15"/>
        <v/>
      </c>
      <c r="G31" s="5" t="str">
        <f t="shared" si="15"/>
        <v/>
      </c>
      <c r="H31" s="5" t="str">
        <f t="shared" si="15"/>
        <v>なが</v>
      </c>
      <c r="I31" s="5" t="str">
        <f t="shared" si="15"/>
        <v/>
      </c>
      <c r="J31" s="5" t="str">
        <f t="shared" si="15"/>
        <v/>
      </c>
      <c r="K31" s="5" t="str">
        <f t="shared" si="15"/>
        <v/>
      </c>
      <c r="L31" s="5" t="str">
        <f t="shared" si="15"/>
        <v/>
      </c>
      <c r="M31" s="5" t="str">
        <f t="shared" si="15"/>
        <v/>
      </c>
      <c r="N31" s="5" t="str">
        <f t="shared" si="15"/>
        <v/>
      </c>
      <c r="O31" s="5" t="str">
        <f t="shared" ref="O31:Y31" si="16">IF(E16="","",E16)</f>
        <v>ゆ</v>
      </c>
      <c r="P31" s="5" t="str">
        <f t="shared" si="16"/>
        <v>っ</v>
      </c>
      <c r="Q31" s="5" t="str">
        <f t="shared" si="16"/>
        <v>く</v>
      </c>
      <c r="R31" s="5" t="str">
        <f t="shared" si="16"/>
        <v>り</v>
      </c>
      <c r="S31" s="5" t="str">
        <f t="shared" si="16"/>
        <v>長</v>
      </c>
      <c r="T31" s="5" t="str">
        <f t="shared" si="16"/>
        <v>く</v>
      </c>
      <c r="U31" s="5" t="str">
        <f t="shared" si="16"/>
        <v/>
      </c>
      <c r="V31" s="5" t="str">
        <f t="shared" si="16"/>
        <v/>
      </c>
      <c r="W31" s="5" t="str">
        <f t="shared" si="16"/>
        <v/>
      </c>
      <c r="X31" s="5" t="str">
        <f t="shared" si="16"/>
        <v/>
      </c>
      <c r="Y31" s="5" t="str">
        <f t="shared" si="16"/>
        <v/>
      </c>
    </row>
    <row r="32" spans="1:25" hidden="1" x14ac:dyDescent="0.15">
      <c r="A32" s="5">
        <f t="shared" ca="1" si="2"/>
        <v>0.63895221393096979</v>
      </c>
      <c r="B32" s="5">
        <f ca="1">IF(印刷シート!$ED$2="する",RANK(A32,$A$24:$A$33,0),9)</f>
        <v>2</v>
      </c>
      <c r="C32" s="19" t="str">
        <f>B18</f>
        <v>理</v>
      </c>
      <c r="D32" s="5" t="str">
        <f t="shared" ref="D32:N32" si="17">IF(E19="","",E19)</f>
        <v>む</v>
      </c>
      <c r="E32" s="5" t="str">
        <f t="shared" si="17"/>
        <v>り</v>
      </c>
      <c r="F32" s="5" t="str">
        <f t="shared" si="17"/>
        <v/>
      </c>
      <c r="G32" s="5" t="str">
        <f t="shared" si="17"/>
        <v/>
      </c>
      <c r="H32" s="5" t="str">
        <f t="shared" si="17"/>
        <v/>
      </c>
      <c r="I32" s="5" t="str">
        <f t="shared" si="17"/>
        <v/>
      </c>
      <c r="J32" s="5" t="str">
        <f t="shared" si="17"/>
        <v/>
      </c>
      <c r="K32" s="5" t="str">
        <f t="shared" si="17"/>
        <v/>
      </c>
      <c r="L32" s="5" t="str">
        <f t="shared" si="17"/>
        <v/>
      </c>
      <c r="M32" s="5" t="str">
        <f t="shared" si="17"/>
        <v/>
      </c>
      <c r="N32" s="5" t="str">
        <f t="shared" si="17"/>
        <v/>
      </c>
      <c r="O32" s="5" t="str">
        <f t="shared" ref="O32:Y32" si="18">IF(E18="","",E18)</f>
        <v>無</v>
      </c>
      <c r="P32" s="5" t="str">
        <f t="shared" si="18"/>
        <v>理</v>
      </c>
      <c r="Q32" s="5" t="str">
        <f t="shared" si="18"/>
        <v>を</v>
      </c>
      <c r="R32" s="5" t="str">
        <f t="shared" si="18"/>
        <v>し</v>
      </c>
      <c r="S32" s="5" t="str">
        <f t="shared" si="18"/>
        <v>な</v>
      </c>
      <c r="T32" s="5" t="str">
        <f t="shared" si="18"/>
        <v>い</v>
      </c>
      <c r="U32" s="5" t="str">
        <f t="shared" si="18"/>
        <v>で</v>
      </c>
      <c r="V32" s="5" t="str">
        <f t="shared" si="18"/>
        <v/>
      </c>
      <c r="W32" s="5" t="str">
        <f t="shared" si="18"/>
        <v/>
      </c>
      <c r="X32" s="5" t="str">
        <f t="shared" si="18"/>
        <v/>
      </c>
      <c r="Y32" s="5" t="str">
        <f t="shared" si="18"/>
        <v/>
      </c>
    </row>
    <row r="33" spans="1:25" hidden="1" x14ac:dyDescent="0.15">
      <c r="A33" s="5">
        <f t="shared" ca="1" si="2"/>
        <v>0.56569083759454886</v>
      </c>
      <c r="B33" s="5">
        <f ca="1">IF(印刷シート!$ED$2="する",RANK(A33,$A$24:$A$33,0),10)</f>
        <v>5</v>
      </c>
      <c r="C33" s="19" t="str">
        <f>B20</f>
        <v>切</v>
      </c>
      <c r="D33" s="5" t="str">
        <f t="shared" ref="D33:N33" si="19">IF(E21="","",E21)</f>
        <v>じ</v>
      </c>
      <c r="E33" s="5" t="str">
        <f t="shared" si="19"/>
        <v>ぶん</v>
      </c>
      <c r="F33" s="5" t="str">
        <f t="shared" si="19"/>
        <v/>
      </c>
      <c r="G33" s="5" t="str">
        <f t="shared" si="19"/>
        <v>たい</v>
      </c>
      <c r="H33" s="5" t="str">
        <f t="shared" si="19"/>
        <v>せつ</v>
      </c>
      <c r="I33" s="5" t="str">
        <f t="shared" si="19"/>
        <v/>
      </c>
      <c r="J33" s="5" t="str">
        <f t="shared" si="19"/>
        <v/>
      </c>
      <c r="K33" s="5" t="str">
        <f t="shared" si="19"/>
        <v/>
      </c>
      <c r="L33" s="5" t="str">
        <f t="shared" si="19"/>
        <v/>
      </c>
      <c r="M33" s="5" t="str">
        <f t="shared" si="19"/>
        <v/>
      </c>
      <c r="N33" s="5" t="str">
        <f t="shared" si="19"/>
        <v/>
      </c>
      <c r="O33" s="5" t="str">
        <f t="shared" ref="O33:Y33" si="20">IF(E20="","",E20)</f>
        <v>自</v>
      </c>
      <c r="P33" s="5" t="str">
        <f t="shared" si="20"/>
        <v>分</v>
      </c>
      <c r="Q33" s="5" t="str">
        <f t="shared" si="20"/>
        <v>を</v>
      </c>
      <c r="R33" s="5" t="str">
        <f t="shared" si="20"/>
        <v>大</v>
      </c>
      <c r="S33" s="5" t="str">
        <f t="shared" si="20"/>
        <v>切</v>
      </c>
      <c r="T33" s="5" t="str">
        <f t="shared" si="20"/>
        <v>に</v>
      </c>
      <c r="U33" s="5" t="str">
        <f t="shared" si="20"/>
        <v/>
      </c>
      <c r="V33" s="5" t="str">
        <f t="shared" si="20"/>
        <v/>
      </c>
      <c r="W33" s="5" t="str">
        <f t="shared" si="20"/>
        <v/>
      </c>
      <c r="X33" s="5" t="str">
        <f t="shared" si="20"/>
        <v/>
      </c>
      <c r="Y33" s="5" t="str">
        <f t="shared" si="20"/>
        <v/>
      </c>
    </row>
  </sheetData>
  <sheetProtection sheet="1" objects="1" scenarios="1" selectLockedCells="1"/>
  <mergeCells count="40">
    <mergeCell ref="A2:A3"/>
    <mergeCell ref="B2:B3"/>
    <mergeCell ref="C2:C3"/>
    <mergeCell ref="D2:D3"/>
    <mergeCell ref="A4:A5"/>
    <mergeCell ref="B4:B5"/>
    <mergeCell ref="C4:C5"/>
    <mergeCell ref="D4:D5"/>
    <mergeCell ref="A6:A7"/>
    <mergeCell ref="B6:B7"/>
    <mergeCell ref="C6:C7"/>
    <mergeCell ref="D6:D7"/>
    <mergeCell ref="A8:A9"/>
    <mergeCell ref="B8:B9"/>
    <mergeCell ref="C8:C9"/>
    <mergeCell ref="D8:D9"/>
    <mergeCell ref="A10:A11"/>
    <mergeCell ref="B10:B11"/>
    <mergeCell ref="C10:C11"/>
    <mergeCell ref="D10:D11"/>
    <mergeCell ref="A12:A13"/>
    <mergeCell ref="B12:B13"/>
    <mergeCell ref="C12:C13"/>
    <mergeCell ref="D12:D13"/>
    <mergeCell ref="A14:A15"/>
    <mergeCell ref="B14:B15"/>
    <mergeCell ref="C14:C15"/>
    <mergeCell ref="D14:D15"/>
    <mergeCell ref="A16:A17"/>
    <mergeCell ref="B16:B17"/>
    <mergeCell ref="C16:C17"/>
    <mergeCell ref="D16:D17"/>
    <mergeCell ref="A18:A19"/>
    <mergeCell ref="B18:B19"/>
    <mergeCell ref="C18:C19"/>
    <mergeCell ref="D18:D19"/>
    <mergeCell ref="A20:A21"/>
    <mergeCell ref="B20:B21"/>
    <mergeCell ref="C20:C21"/>
    <mergeCell ref="D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election activeCell="N7" sqref="N7"/>
    </sheetView>
  </sheetViews>
  <sheetFormatPr defaultRowHeight="13.5" x14ac:dyDescent="0.15"/>
  <cols>
    <col min="3" max="11" width="1.75" customWidth="1"/>
    <col min="16" max="79" width="4.625" customWidth="1"/>
  </cols>
  <sheetData>
    <row r="1" spans="1:11" ht="63" customHeight="1" x14ac:dyDescent="0.15">
      <c r="A1" t="s">
        <v>59</v>
      </c>
      <c r="B1" t="s">
        <v>66</v>
      </c>
      <c r="C1" s="62"/>
      <c r="D1" s="62"/>
      <c r="E1" s="62"/>
      <c r="F1" s="62"/>
      <c r="G1" s="62"/>
      <c r="H1" s="62"/>
      <c r="I1" s="62"/>
      <c r="J1" s="62"/>
      <c r="K1" s="62"/>
    </row>
    <row r="2" spans="1:11" ht="63" customHeight="1" x14ac:dyDescent="0.15">
      <c r="A2" t="s">
        <v>60</v>
      </c>
      <c r="B2" t="s">
        <v>3</v>
      </c>
      <c r="C2" s="62"/>
      <c r="D2" s="62"/>
      <c r="E2" s="62"/>
      <c r="F2" s="62"/>
      <c r="G2" s="62"/>
      <c r="H2" s="62"/>
      <c r="I2" s="62"/>
      <c r="J2" s="62"/>
      <c r="K2" s="62"/>
    </row>
    <row r="3" spans="1:11" ht="63" customHeight="1" x14ac:dyDescent="0.15">
      <c r="A3" t="s">
        <v>61</v>
      </c>
      <c r="B3" t="s">
        <v>67</v>
      </c>
      <c r="C3" s="62"/>
      <c r="D3" s="62"/>
      <c r="E3" s="62"/>
      <c r="F3" s="62"/>
      <c r="G3" s="62"/>
      <c r="H3" s="62"/>
      <c r="I3" s="62"/>
      <c r="J3" s="62"/>
      <c r="K3" s="62"/>
    </row>
    <row r="4" spans="1:11" ht="63" customHeight="1" x14ac:dyDescent="0.15">
      <c r="A4" t="s">
        <v>62</v>
      </c>
      <c r="B4" t="s">
        <v>68</v>
      </c>
      <c r="C4" s="62"/>
      <c r="D4" s="62"/>
      <c r="E4" s="62"/>
      <c r="F4" s="62"/>
      <c r="G4" s="62"/>
      <c r="H4" s="62"/>
      <c r="I4" s="62"/>
      <c r="J4" s="62"/>
      <c r="K4" s="62"/>
    </row>
    <row r="5" spans="1:11" ht="63" customHeight="1" x14ac:dyDescent="0.15">
      <c r="A5" t="s">
        <v>63</v>
      </c>
      <c r="B5" t="s">
        <v>69</v>
      </c>
      <c r="C5" s="62"/>
      <c r="D5" s="62"/>
      <c r="E5" s="62"/>
      <c r="F5" s="62"/>
      <c r="G5" s="62"/>
      <c r="H5" s="62"/>
      <c r="I5" s="62"/>
      <c r="J5" s="62"/>
      <c r="K5" s="62"/>
    </row>
    <row r="6" spans="1:11" ht="63" customHeight="1" x14ac:dyDescent="0.15">
      <c r="A6" t="s">
        <v>64</v>
      </c>
      <c r="B6" t="s">
        <v>70</v>
      </c>
      <c r="C6" s="62"/>
      <c r="D6" s="62"/>
      <c r="E6" s="62"/>
      <c r="F6" s="62"/>
      <c r="G6" s="62"/>
      <c r="H6" s="62"/>
      <c r="I6" s="62"/>
      <c r="J6" s="62"/>
      <c r="K6" s="62"/>
    </row>
    <row r="7" spans="1:11" ht="63" customHeight="1" x14ac:dyDescent="0.15">
      <c r="A7" t="s">
        <v>65</v>
      </c>
      <c r="B7" t="s">
        <v>71</v>
      </c>
      <c r="C7" s="62"/>
      <c r="D7" s="62"/>
      <c r="E7" s="62"/>
      <c r="F7" s="62"/>
      <c r="G7" s="62"/>
      <c r="H7" s="62"/>
      <c r="I7" s="62"/>
      <c r="J7" s="62"/>
      <c r="K7" s="62"/>
    </row>
    <row r="8" spans="1:11" ht="63" customHeight="1" x14ac:dyDescent="0.15"/>
    <row r="9" spans="1:11" ht="29.25" customHeight="1" x14ac:dyDescent="0.15"/>
    <row r="10" spans="1:11" ht="29.25" customHeight="1" x14ac:dyDescent="0.15"/>
    <row r="11" spans="1:11" ht="29.25" customHeight="1" x14ac:dyDescent="0.15"/>
  </sheetData>
  <mergeCells count="7">
    <mergeCell ref="C6:K6"/>
    <mergeCell ref="C7:K7"/>
    <mergeCell ref="C2:K2"/>
    <mergeCell ref="C3:K3"/>
    <mergeCell ref="C4:K4"/>
    <mergeCell ref="C1:K1"/>
    <mergeCell ref="C5:K5"/>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2022-09-16T06:49:02Z</cp:lastPrinted>
  <dcterms:created xsi:type="dcterms:W3CDTF">2011-08-04T02:55:31Z</dcterms:created>
  <dcterms:modified xsi:type="dcterms:W3CDTF">2023-07-13T12:33:26Z</dcterms:modified>
</cp:coreProperties>
</file>