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5年生\"/>
    </mc:Choice>
  </mc:AlternateContent>
  <bookViews>
    <workbookView xWindow="3075" yWindow="135" windowWidth="25290" windowHeight="15465" activeTab="1"/>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<sst xmlns="http://schemas.openxmlformats.org/spreadsheetml/2006/main" count="102" uniqueCount="100">
  <si>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</si>
  <si>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</si>
  <si>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</si>
  <si>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</si>
  <si>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</si>
  <si>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</si>
  <si>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</si>
  <si>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</si>
  <si>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</si>
  <si>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</si>
  <si>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</si>
  <si>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</si>
  <si>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</si>
  <si>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</si>
  <si>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</si>
  <si>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</si>
  <si>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</si>
  <si>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</si>
  <si>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</si>
  <si>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</si>
  <si>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</si>
  <si>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</si>
  <si>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</si>
  <si>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</si>
  <si>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</si>
  <si>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</si>
  <si>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</si>
  <si>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</si>
  <si>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</si>
  <si>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志</t>
    <rPh sb="0" eb="1">
      <t>ココロザシ</t>
    </rPh>
    <phoneticPr fontId="1"/>
  </si>
  <si>
    <t>永</t>
    <rPh sb="0" eb="1">
      <t>エイ</t>
    </rPh>
    <phoneticPr fontId="1"/>
  </si>
  <si>
    <t>久</t>
    <rPh sb="0" eb="1">
      <t>ヒサ</t>
    </rPh>
    <phoneticPr fontId="1"/>
  </si>
  <si>
    <t>毒</t>
    <rPh sb="0" eb="1">
      <t>ドク</t>
    </rPh>
    <phoneticPr fontId="1"/>
  </si>
  <si>
    <t>営</t>
    <rPh sb="0" eb="1">
      <t>エイ</t>
    </rPh>
    <phoneticPr fontId="1"/>
  </si>
  <si>
    <t>妻</t>
    <rPh sb="0" eb="1">
      <t>ツマ</t>
    </rPh>
    <phoneticPr fontId="1"/>
  </si>
  <si>
    <t>精</t>
    <rPh sb="0" eb="1">
      <t>セイ</t>
    </rPh>
    <phoneticPr fontId="1"/>
  </si>
  <si>
    <t>保</t>
    <rPh sb="0" eb="1">
      <t>タモツ</t>
    </rPh>
    <phoneticPr fontId="1"/>
  </si>
  <si>
    <t>眼</t>
    <rPh sb="0" eb="1">
      <t>メ</t>
    </rPh>
    <phoneticPr fontId="1"/>
  </si>
  <si>
    <t>鏡</t>
    <rPh sb="0" eb="1">
      <t>カガミ</t>
    </rPh>
    <phoneticPr fontId="1"/>
  </si>
  <si>
    <t>博</t>
    <rPh sb="0" eb="1">
      <t>ヒロシ</t>
    </rPh>
    <phoneticPr fontId="1"/>
  </si>
  <si>
    <t>士</t>
    <rPh sb="0" eb="1">
      <t>シ</t>
    </rPh>
    <phoneticPr fontId="1"/>
  </si>
  <si>
    <t>果</t>
    <rPh sb="0" eb="1">
      <t>ハテ</t>
    </rPh>
    <phoneticPr fontId="1"/>
  </si>
  <si>
    <t>物</t>
    <rPh sb="0" eb="1">
      <t>モノ</t>
    </rPh>
    <phoneticPr fontId="1"/>
  </si>
  <si>
    <t>原</t>
    <rPh sb="0" eb="1">
      <t>ハラ</t>
    </rPh>
    <phoneticPr fontId="1"/>
  </si>
  <si>
    <t>妻が迷子をさがす</t>
    <rPh sb="0" eb="1">
      <t>ツマ</t>
    </rPh>
    <rPh sb="2" eb="4">
      <t>マイゴ</t>
    </rPh>
    <phoneticPr fontId="1"/>
  </si>
  <si>
    <t>果物を買う</t>
    <rPh sb="0" eb="2">
      <t>クダモノ</t>
    </rPh>
    <rPh sb="3" eb="4">
      <t>カ</t>
    </rPh>
    <phoneticPr fontId="1"/>
  </si>
  <si>
    <t>河原で昼食を食べる</t>
    <rPh sb="0" eb="2">
      <t>カワラ</t>
    </rPh>
    <rPh sb="3" eb="5">
      <t>チュウショク</t>
    </rPh>
    <rPh sb="6" eb="7">
      <t>タ</t>
    </rPh>
    <phoneticPr fontId="1"/>
  </si>
  <si>
    <t>元日から営業する八百屋</t>
    <rPh sb="0" eb="2">
      <t>ガンジツ</t>
    </rPh>
    <rPh sb="4" eb="6">
      <t>エイギョウ</t>
    </rPh>
    <rPh sb="8" eb="11">
      <t>ヤオヤ</t>
    </rPh>
    <phoneticPr fontId="1"/>
  </si>
  <si>
    <t>温度を一定に保つ</t>
    <phoneticPr fontId="1"/>
  </si>
  <si>
    <t>保健室で消毒する</t>
    <rPh sb="0" eb="3">
      <t>ホケンシツ</t>
    </rPh>
    <rPh sb="4" eb="6">
      <t>ショウドク</t>
    </rPh>
    <phoneticPr fontId="1"/>
  </si>
  <si>
    <t>二人の友情は永久に続く</t>
    <rPh sb="0" eb="2">
      <t>フタリ</t>
    </rPh>
    <rPh sb="3" eb="5">
      <t>ユウジョウ</t>
    </rPh>
    <rPh sb="6" eb="8">
      <t>エイキュウ</t>
    </rPh>
    <rPh sb="9" eb="10">
      <t>ツヅ</t>
    </rPh>
    <phoneticPr fontId="1"/>
  </si>
  <si>
    <t>強い意志で行動する</t>
    <rPh sb="0" eb="1">
      <t>ツヨ</t>
    </rPh>
    <rPh sb="2" eb="4">
      <t>イシ</t>
    </rPh>
    <rPh sb="5" eb="7">
      <t>コウドウ</t>
    </rPh>
    <phoneticPr fontId="1"/>
  </si>
  <si>
    <t>眼鏡をかけた博士</t>
    <rPh sb="0" eb="2">
      <t>メガネ</t>
    </rPh>
    <rPh sb="6" eb="8">
      <t>ハカセ</t>
    </rPh>
    <phoneticPr fontId="1"/>
  </si>
  <si>
    <t>精神を集中する</t>
    <phoneticPr fontId="1"/>
  </si>
  <si>
    <t>つま</t>
    <phoneticPr fontId="1"/>
  </si>
  <si>
    <t>まい</t>
    <phoneticPr fontId="1"/>
  </si>
  <si>
    <t>ご</t>
    <phoneticPr fontId="1"/>
  </si>
  <si>
    <t>か</t>
    <phoneticPr fontId="1"/>
  </si>
  <si>
    <t>くだ</t>
    <phoneticPr fontId="1"/>
  </si>
  <si>
    <t>もの</t>
    <phoneticPr fontId="1"/>
  </si>
  <si>
    <t>か</t>
    <phoneticPr fontId="1"/>
  </si>
  <si>
    <t>わら</t>
    <phoneticPr fontId="1"/>
  </si>
  <si>
    <t>ちゅう</t>
    <phoneticPr fontId="1"/>
  </si>
  <si>
    <t>しょく</t>
    <phoneticPr fontId="1"/>
  </si>
  <si>
    <t>た</t>
    <phoneticPr fontId="1"/>
  </si>
  <si>
    <t>がん</t>
    <phoneticPr fontId="1"/>
  </si>
  <si>
    <t>じつ</t>
    <phoneticPr fontId="1"/>
  </si>
  <si>
    <t>ぎょう</t>
    <phoneticPr fontId="1"/>
  </si>
  <si>
    <t>や</t>
    <phoneticPr fontId="1"/>
  </si>
  <si>
    <t>えい</t>
    <phoneticPr fontId="1"/>
  </si>
  <si>
    <t>お</t>
    <phoneticPr fontId="1"/>
  </si>
  <si>
    <t>せい</t>
    <phoneticPr fontId="1"/>
  </si>
  <si>
    <t>しん</t>
    <phoneticPr fontId="1"/>
  </si>
  <si>
    <t>しゅう</t>
    <phoneticPr fontId="1"/>
  </si>
  <si>
    <t>ちゅう</t>
    <phoneticPr fontId="1"/>
  </si>
  <si>
    <t>おん</t>
    <phoneticPr fontId="1"/>
  </si>
  <si>
    <t>いっ</t>
    <phoneticPr fontId="1"/>
  </si>
  <si>
    <t>ど</t>
    <phoneticPr fontId="1"/>
  </si>
  <si>
    <t>てい</t>
    <phoneticPr fontId="1"/>
  </si>
  <si>
    <t>たも</t>
    <phoneticPr fontId="1"/>
  </si>
  <si>
    <t>ほ</t>
    <phoneticPr fontId="1"/>
  </si>
  <si>
    <t>けん</t>
    <phoneticPr fontId="1"/>
  </si>
  <si>
    <t>しつ</t>
    <phoneticPr fontId="1"/>
  </si>
  <si>
    <t>しょう</t>
    <phoneticPr fontId="1"/>
  </si>
  <si>
    <t>どく</t>
    <phoneticPr fontId="1"/>
  </si>
  <si>
    <t>ふた</t>
    <phoneticPr fontId="1"/>
  </si>
  <si>
    <t>つづ</t>
    <phoneticPr fontId="1"/>
  </si>
  <si>
    <t>り</t>
    <phoneticPr fontId="1"/>
  </si>
  <si>
    <t>ゆう</t>
    <phoneticPr fontId="1"/>
  </si>
  <si>
    <t>じょう</t>
    <phoneticPr fontId="1"/>
  </si>
  <si>
    <t>きゅう</t>
    <phoneticPr fontId="1"/>
  </si>
  <si>
    <t>つよ</t>
    <phoneticPr fontId="1"/>
  </si>
  <si>
    <t>い</t>
    <phoneticPr fontId="1"/>
  </si>
  <si>
    <t>し</t>
    <phoneticPr fontId="1"/>
  </si>
  <si>
    <t>こう</t>
    <phoneticPr fontId="1"/>
  </si>
  <si>
    <t>どう</t>
    <phoneticPr fontId="1"/>
  </si>
  <si>
    <t>め</t>
    <phoneticPr fontId="1"/>
  </si>
  <si>
    <t>がね</t>
    <phoneticPr fontId="1"/>
  </si>
  <si>
    <t>はか</t>
    <phoneticPr fontId="1"/>
  </si>
  <si>
    <t>せ</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</si>
</sst>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596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596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596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596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596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596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596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597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597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597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597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597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597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597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597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志</v>
      </c>
      <c r="B4" s="34"/>
      <c r="C4" s="34"/>
      <c r="D4" s="34"/>
      <c r="E4" s="34"/>
      <c r="F4" s="34"/>
      <c r="G4" s="33" t="str">
        <f>問題文入力シート!C2</f>
        <v>永</v>
      </c>
      <c r="H4" s="34"/>
      <c r="I4" s="34"/>
      <c r="J4" s="34"/>
      <c r="K4" s="34"/>
      <c r="L4" s="34"/>
      <c r="M4" s="33" t="str">
        <f>問題文入力シート!D2</f>
        <v>久</v>
      </c>
      <c r="N4" s="34"/>
      <c r="O4" s="34"/>
      <c r="P4" s="34"/>
      <c r="Q4" s="34"/>
      <c r="R4" s="34"/>
      <c r="S4" s="33" t="str">
        <f>問題文入力シート!E2</f>
        <v>毒</v>
      </c>
      <c r="T4" s="34"/>
      <c r="U4" s="34"/>
      <c r="V4" s="34"/>
      <c r="W4" s="34"/>
      <c r="X4" s="34"/>
      <c r="Y4" s="33" t="str">
        <f>問題文入力シート!F2</f>
        <v>営</v>
      </c>
      <c r="Z4" s="34"/>
      <c r="AA4" s="34"/>
      <c r="AB4" s="34"/>
      <c r="AC4" s="34"/>
      <c r="AD4" s="34"/>
      <c r="AE4" s="33" t="str">
        <f>問題文入力シート!G2</f>
        <v>妻</v>
      </c>
      <c r="AF4" s="34"/>
      <c r="AG4" s="34"/>
      <c r="AH4" s="34"/>
      <c r="AI4" s="34"/>
      <c r="AJ4" s="34"/>
      <c r="AK4" s="33" t="str">
        <f>問題文入力シート!H2</f>
        <v>精</v>
      </c>
      <c r="AL4" s="34"/>
      <c r="AM4" s="34"/>
      <c r="AN4" s="34"/>
      <c r="AO4" s="34"/>
      <c r="AP4" s="34"/>
      <c r="AQ4" s="33" t="str">
        <f>問題文入力シート!I2</f>
        <v>保</v>
      </c>
      <c r="AR4" s="34"/>
      <c r="AS4" s="34"/>
      <c r="AT4" s="34"/>
      <c r="AU4" s="34"/>
      <c r="AV4" s="34"/>
      <c r="AW4" s="33" t="str">
        <f>問題文入力シート!J2</f>
        <v>眼</v>
      </c>
      <c r="AX4" s="34"/>
      <c r="AY4" s="34"/>
      <c r="AZ4" s="34"/>
      <c r="BA4" s="34"/>
      <c r="BB4" s="34"/>
      <c r="BC4" s="33" t="str">
        <f>問題文入力シート!K2</f>
        <v>鏡</v>
      </c>
      <c r="BD4" s="34"/>
      <c r="BE4" s="34"/>
      <c r="BF4" s="34"/>
      <c r="BG4" s="34"/>
      <c r="BH4" s="34"/>
      <c r="BI4" s="33" t="str">
        <f>問題文入力シート!L2</f>
        <v>博</v>
      </c>
      <c r="BJ4" s="34"/>
      <c r="BK4" s="34"/>
      <c r="BL4" s="34"/>
      <c r="BM4" s="34"/>
      <c r="BN4" s="34"/>
      <c r="BO4" s="33" t="str">
        <f>問題文入力シート!M2</f>
        <v>士</v>
      </c>
      <c r="BP4" s="34"/>
      <c r="BQ4" s="34"/>
      <c r="BR4" s="34"/>
      <c r="BS4" s="34"/>
      <c r="BT4" s="34"/>
      <c r="BU4" s="33" t="str">
        <f>問題文入力シート!N2</f>
        <v>果</v>
      </c>
      <c r="BV4" s="34"/>
      <c r="BW4" s="34"/>
      <c r="BX4" s="34"/>
      <c r="BY4" s="34"/>
      <c r="BZ4" s="34"/>
      <c r="CA4" s="33" t="str">
        <f>問題文入力シート!O2</f>
        <v>物</v>
      </c>
      <c r="CB4" s="34"/>
      <c r="CC4" s="34"/>
      <c r="CD4" s="34"/>
      <c r="CE4" s="34"/>
      <c r="CF4" s="34"/>
      <c r="CG4" s="33" t="str">
        <f>問題文入力シート!P2</f>
        <v>原</v>
      </c>
      <c r="CH4" s="34"/>
      <c r="CI4" s="34"/>
      <c r="CJ4" s="34"/>
      <c r="CK4" s="34"/>
      <c r="CL4" s="53"/>
      <c r="CM4" s="45" t="s">
        <v>2</v>
      </c>
      <c r="CN4" s="46"/>
      <c r="CO4" s="46"/>
      <c r="CP4" s="47"/>
      <c r="EC4" s="5"/>
      <c r="EW4" s="5"/>
      <c r="FQ4" s="5"/>
    </row>
    <row r="5" spans="1:183" ht="52.5" customHeight="1" thickBot="1" x14ac:dyDescent="0.2">
      <c r="A5" s="30" t="str">
        <f ca="1">VLOOKUP(10,list,14,FALSE)</f>
        <v>眼</v>
      </c>
      <c r="B5" s="31"/>
      <c r="C5" s="31"/>
      <c r="D5" s="31"/>
      <c r="E5" s="32"/>
      <c r="F5" s="29" t="str">
        <f ca="1">IF($AA$2="入れる",VLOOKUP(10,list,3,FALSE),"")</f>
        <v>め</v>
      </c>
      <c r="G5" s="29"/>
      <c r="H5" s="29"/>
      <c r="I5" s="29"/>
      <c r="J5" s="30" t="str">
        <f ca="1">VLOOKUP(9,list,14,FALSE)</f>
        <v>強</v>
      </c>
      <c r="K5" s="31"/>
      <c r="L5" s="31"/>
      <c r="M5" s="31"/>
      <c r="N5" s="32"/>
      <c r="O5" s="29" t="str">
        <f ca="1">IF($AA$2="入れる",VLOOKUP(9,list,3,FALSE),"")</f>
        <v>つよ</v>
      </c>
      <c r="P5" s="29"/>
      <c r="Q5" s="29"/>
      <c r="R5" s="29"/>
      <c r="S5" s="30" t="str">
        <f ca="1">VLOOKUP(8,list,14,FALSE)</f>
        <v>河</v>
      </c>
      <c r="T5" s="31"/>
      <c r="U5" s="31"/>
      <c r="V5" s="31"/>
      <c r="W5" s="32"/>
      <c r="X5" s="29" t="str">
        <f ca="1">IF($AA$2="入れる",VLOOKUP(8,list,3,FALSE),"")</f>
        <v>か</v>
      </c>
      <c r="Y5" s="29"/>
      <c r="Z5" s="29"/>
      <c r="AA5" s="29"/>
      <c r="AB5" s="30" t="str">
        <f ca="1">VLOOKUP(7,list,14,FALSE)</f>
        <v>果</v>
      </c>
      <c r="AC5" s="31"/>
      <c r="AD5" s="31"/>
      <c r="AE5" s="31"/>
      <c r="AF5" s="32"/>
      <c r="AG5" s="29" t="str">
        <f ca="1">IF($AA$2="入れる",VLOOKUP(7,list,3,FALSE),"")</f>
        <v>くだ</v>
      </c>
      <c r="AH5" s="29"/>
      <c r="AI5" s="29"/>
      <c r="AJ5" s="29"/>
      <c r="AK5" s="30" t="str">
        <f ca="1">VLOOKUP(6,list,14,FALSE)</f>
        <v>妻</v>
      </c>
      <c r="AL5" s="31"/>
      <c r="AM5" s="31"/>
      <c r="AN5" s="31"/>
      <c r="AO5" s="32"/>
      <c r="AP5" s="29" t="str">
        <f ca="1">IF($AA$2="入れる",VLOOKUP(6,list,3,FALSE),"")</f>
        <v>つま</v>
      </c>
      <c r="AQ5" s="29"/>
      <c r="AR5" s="29"/>
      <c r="AS5" s="29"/>
      <c r="AT5" s="30" t="str">
        <f ca="1">VLOOKUP(5,list,14,FALSE)</f>
        <v>保</v>
      </c>
      <c r="AU5" s="31"/>
      <c r="AV5" s="31"/>
      <c r="AW5" s="31"/>
      <c r="AX5" s="32"/>
      <c r="AY5" s="29" t="str">
        <f ca="1">IF($AA$2="入れる",VLOOKUP(5,list,3,FALSE),"")</f>
        <v>ほ</v>
      </c>
      <c r="AZ5" s="29"/>
      <c r="BA5" s="29"/>
      <c r="BB5" s="29"/>
      <c r="BC5" s="30" t="str">
        <f ca="1">VLOOKUP(4,list,14,FALSE)</f>
        <v>元</v>
      </c>
      <c r="BD5" s="31"/>
      <c r="BE5" s="31"/>
      <c r="BF5" s="31"/>
      <c r="BG5" s="32"/>
      <c r="BH5" s="29" t="str">
        <f ca="1">IF($AA$2="入れる",VLOOKUP(4,list,3,FALSE),"")</f>
        <v>がん</v>
      </c>
      <c r="BI5" s="29"/>
      <c r="BJ5" s="29"/>
      <c r="BK5" s="29"/>
      <c r="BL5" s="30" t="str">
        <f ca="1">VLOOKUP(3,list,14,FALSE)</f>
        <v>二</v>
      </c>
      <c r="BM5" s="31"/>
      <c r="BN5" s="31"/>
      <c r="BO5" s="31"/>
      <c r="BP5" s="32"/>
      <c r="BQ5" s="29" t="str">
        <f ca="1">IF($AA$2="入れる",VLOOKUP(3,list,3,FALSE),"")</f>
        <v>ふた</v>
      </c>
      <c r="BR5" s="29"/>
      <c r="BS5" s="29"/>
      <c r="BT5" s="29"/>
      <c r="BU5" s="30" t="str">
        <f ca="1">VLOOKUP(2,list,14,FALSE)</f>
        <v>温</v>
      </c>
      <c r="BV5" s="31"/>
      <c r="BW5" s="31"/>
      <c r="BX5" s="31"/>
      <c r="BY5" s="32"/>
      <c r="BZ5" s="29" t="str">
        <f ca="1">IF($AA$2="入れる",VLOOKUP(2,list,3,FALSE),"")</f>
        <v>おん</v>
      </c>
      <c r="CA5" s="29"/>
      <c r="CB5" s="29"/>
      <c r="CC5" s="29"/>
      <c r="CD5" s="30" t="str">
        <f ca="1">VLOOKUP(1,list,14,FALSE)</f>
        <v>精</v>
      </c>
      <c r="CE5" s="31"/>
      <c r="CF5" s="31"/>
      <c r="CG5" s="31"/>
      <c r="CH5" s="32"/>
      <c r="CI5" s="29" t="str">
        <f ca="1">IF($AA$2="入れる",VLOOKUP(1,list,3,FALSE),"")</f>
        <v>せい</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鏡</v>
      </c>
      <c r="B6" s="31"/>
      <c r="C6" s="31"/>
      <c r="D6" s="31"/>
      <c r="E6" s="32"/>
      <c r="F6" s="29" t="str">
        <f ca="1">IF($AA$2="入れる",VLOOKUP(10,list,4,FALSE),"")</f>
        <v>がね</v>
      </c>
      <c r="G6" s="29"/>
      <c r="H6" s="29"/>
      <c r="I6" s="29"/>
      <c r="J6" s="30" t="str">
        <f ca="1">VLOOKUP(9,list,15,FALSE)</f>
        <v>い</v>
      </c>
      <c r="K6" s="31"/>
      <c r="L6" s="31"/>
      <c r="M6" s="31"/>
      <c r="N6" s="32"/>
      <c r="O6" s="29" t="str">
        <f ca="1">IF($AA$2="入れる",VLOOKUP(9,list,4,FALSE),"")</f>
        <v/>
      </c>
      <c r="P6" s="29"/>
      <c r="Q6" s="29"/>
      <c r="R6" s="29"/>
      <c r="S6" s="30" t="str">
        <f ca="1">VLOOKUP(8,list,15,FALSE)</f>
        <v>原</v>
      </c>
      <c r="T6" s="31"/>
      <c r="U6" s="31"/>
      <c r="V6" s="31"/>
      <c r="W6" s="32"/>
      <c r="X6" s="29" t="str">
        <f ca="1">IF($AA$2="入れる",VLOOKUP(8,list,4,FALSE),"")</f>
        <v>わら</v>
      </c>
      <c r="Y6" s="29"/>
      <c r="Z6" s="29"/>
      <c r="AA6" s="29"/>
      <c r="AB6" s="30" t="str">
        <f ca="1">VLOOKUP(7,list,15,FALSE)</f>
        <v>物</v>
      </c>
      <c r="AC6" s="31"/>
      <c r="AD6" s="31"/>
      <c r="AE6" s="31"/>
      <c r="AF6" s="32"/>
      <c r="AG6" s="29" t="str">
        <f ca="1">IF($AA$2="入れる",VLOOKUP(7,list,4,FALSE),"")</f>
        <v>もの</v>
      </c>
      <c r="AH6" s="29"/>
      <c r="AI6" s="29"/>
      <c r="AJ6" s="29"/>
      <c r="AK6" s="30" t="str">
        <f ca="1">VLOOKUP(6,list,15,FALSE)</f>
        <v>が</v>
      </c>
      <c r="AL6" s="31"/>
      <c r="AM6" s="31"/>
      <c r="AN6" s="31"/>
      <c r="AO6" s="32"/>
      <c r="AP6" s="29" t="str">
        <f ca="1">IF($AA$2="入れる",VLOOKUP(6,list,4,FALSE),"")</f>
        <v/>
      </c>
      <c r="AQ6" s="29"/>
      <c r="AR6" s="29"/>
      <c r="AS6" s="29"/>
      <c r="AT6" s="30" t="str">
        <f ca="1">VLOOKUP(5,list,15,FALSE)</f>
        <v>健</v>
      </c>
      <c r="AU6" s="31"/>
      <c r="AV6" s="31"/>
      <c r="AW6" s="31"/>
      <c r="AX6" s="32"/>
      <c r="AY6" s="29" t="str">
        <f ca="1">IF($AA$2="入れる",VLOOKUP(5,list,4,FALSE),"")</f>
        <v>けん</v>
      </c>
      <c r="AZ6" s="29"/>
      <c r="BA6" s="29"/>
      <c r="BB6" s="29"/>
      <c r="BC6" s="30" t="str">
        <f ca="1">VLOOKUP(4,list,15,FALSE)</f>
        <v>日</v>
      </c>
      <c r="BD6" s="31"/>
      <c r="BE6" s="31"/>
      <c r="BF6" s="31"/>
      <c r="BG6" s="32"/>
      <c r="BH6" s="29" t="str">
        <f ca="1">IF($AA$2="入れる",VLOOKUP(4,list,4,FALSE),"")</f>
        <v>じつ</v>
      </c>
      <c r="BI6" s="29"/>
      <c r="BJ6" s="29"/>
      <c r="BK6" s="29"/>
      <c r="BL6" s="30" t="str">
        <f ca="1">VLOOKUP(3,list,15,FALSE)</f>
        <v>人</v>
      </c>
      <c r="BM6" s="31"/>
      <c r="BN6" s="31"/>
      <c r="BO6" s="31"/>
      <c r="BP6" s="32"/>
      <c r="BQ6" s="29" t="str">
        <f ca="1">IF($AA$2="入れる",VLOOKUP(3,list,4,FALSE),"")</f>
        <v>り</v>
      </c>
      <c r="BR6" s="29"/>
      <c r="BS6" s="29"/>
      <c r="BT6" s="29"/>
      <c r="BU6" s="30" t="str">
        <f ca="1">VLOOKUP(2,list,15,FALSE)</f>
        <v>度</v>
      </c>
      <c r="BV6" s="31"/>
      <c r="BW6" s="31"/>
      <c r="BX6" s="31"/>
      <c r="BY6" s="32"/>
      <c r="BZ6" s="29" t="str">
        <f ca="1">IF($AA$2="入れる",VLOOKUP(2,list,4,FALSE),"")</f>
        <v>ど</v>
      </c>
      <c r="CA6" s="29"/>
      <c r="CB6" s="29"/>
      <c r="CC6" s="29"/>
      <c r="CD6" s="30" t="str">
        <f ca="1">VLOOKUP(1,list,15,FALSE)</f>
        <v>神</v>
      </c>
      <c r="CE6" s="31"/>
      <c r="CF6" s="31"/>
      <c r="CG6" s="31"/>
      <c r="CH6" s="32"/>
      <c r="CI6" s="29" t="str">
        <f ca="1">IF($AA$2="入れる",VLOOKUP(1,list,4,FALSE),"")</f>
        <v>しん</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を</v>
      </c>
      <c r="B7" s="31"/>
      <c r="C7" s="31"/>
      <c r="D7" s="31"/>
      <c r="E7" s="32"/>
      <c r="F7" s="29" t="str">
        <f ca="1">IF($AA$2="入れる",VLOOKUP(10,list,5,FALSE),"")</f>
        <v/>
      </c>
      <c r="G7" s="29"/>
      <c r="H7" s="29"/>
      <c r="I7" s="29"/>
      <c r="J7" s="30" t="str">
        <f ca="1">VLOOKUP(9,list,16,FALSE)</f>
        <v>意</v>
      </c>
      <c r="K7" s="31"/>
      <c r="L7" s="31"/>
      <c r="M7" s="31"/>
      <c r="N7" s="32"/>
      <c r="O7" s="29" t="str">
        <f ca="1">IF($AA$2="入れる",VLOOKUP(9,list,5,FALSE),"")</f>
        <v>い</v>
      </c>
      <c r="P7" s="29"/>
      <c r="Q7" s="29"/>
      <c r="R7" s="29"/>
      <c r="S7" s="30" t="str">
        <f ca="1">VLOOKUP(8,list,16,FALSE)</f>
        <v>で</v>
      </c>
      <c r="T7" s="31"/>
      <c r="U7" s="31"/>
      <c r="V7" s="31"/>
      <c r="W7" s="32"/>
      <c r="X7" s="29" t="str">
        <f ca="1">IF($AA$2="入れる",VLOOKUP(8,list,5,FALSE),"")</f>
        <v/>
      </c>
      <c r="Y7" s="29"/>
      <c r="Z7" s="29"/>
      <c r="AA7" s="29"/>
      <c r="AB7" s="30" t="str">
        <f ca="1">VLOOKUP(7,list,16,FALSE)</f>
        <v>を</v>
      </c>
      <c r="AC7" s="31"/>
      <c r="AD7" s="31"/>
      <c r="AE7" s="31"/>
      <c r="AF7" s="32"/>
      <c r="AG7" s="29" t="str">
        <f ca="1">IF($AA$2="入れる",VLOOKUP(7,list,5,FALSE),"")</f>
        <v/>
      </c>
      <c r="AH7" s="29"/>
      <c r="AI7" s="29"/>
      <c r="AJ7" s="29"/>
      <c r="AK7" s="30" t="str">
        <f ca="1">VLOOKUP(6,list,16,FALSE)</f>
        <v>迷</v>
      </c>
      <c r="AL7" s="31"/>
      <c r="AM7" s="31"/>
      <c r="AN7" s="31"/>
      <c r="AO7" s="32"/>
      <c r="AP7" s="29" t="str">
        <f ca="1">IF($AA$2="入れる",VLOOKUP(6,list,5,FALSE),"")</f>
        <v>まい</v>
      </c>
      <c r="AQ7" s="29"/>
      <c r="AR7" s="29"/>
      <c r="AS7" s="29"/>
      <c r="AT7" s="30" t="str">
        <f ca="1">VLOOKUP(5,list,16,FALSE)</f>
        <v>室</v>
      </c>
      <c r="AU7" s="31"/>
      <c r="AV7" s="31"/>
      <c r="AW7" s="31"/>
      <c r="AX7" s="32"/>
      <c r="AY7" s="29" t="str">
        <f ca="1">IF($AA$2="入れる",VLOOKUP(5,list,5,FALSE),"")</f>
        <v>しつ</v>
      </c>
      <c r="AZ7" s="29"/>
      <c r="BA7" s="29"/>
      <c r="BB7" s="29"/>
      <c r="BC7" s="30" t="str">
        <f ca="1">VLOOKUP(4,list,16,FALSE)</f>
        <v>か</v>
      </c>
      <c r="BD7" s="31"/>
      <c r="BE7" s="31"/>
      <c r="BF7" s="31"/>
      <c r="BG7" s="32"/>
      <c r="BH7" s="29" t="str">
        <f ca="1">IF($AA$2="入れる",VLOOKUP(4,list,5,FALSE),"")</f>
        <v/>
      </c>
      <c r="BI7" s="29"/>
      <c r="BJ7" s="29"/>
      <c r="BK7" s="29"/>
      <c r="BL7" s="30" t="str">
        <f ca="1">VLOOKUP(3,list,16,FALSE)</f>
        <v>の</v>
      </c>
      <c r="BM7" s="31"/>
      <c r="BN7" s="31"/>
      <c r="BO7" s="31"/>
      <c r="BP7" s="32"/>
      <c r="BQ7" s="29" t="str">
        <f ca="1">IF($AA$2="入れる",VLOOKUP(3,list,5,FALSE),"")</f>
        <v/>
      </c>
      <c r="BR7" s="29"/>
      <c r="BS7" s="29"/>
      <c r="BT7" s="29"/>
      <c r="BU7" s="30" t="str">
        <f ca="1">VLOOKUP(2,list,16,FALSE)</f>
        <v>を</v>
      </c>
      <c r="BV7" s="31"/>
      <c r="BW7" s="31"/>
      <c r="BX7" s="31"/>
      <c r="BY7" s="32"/>
      <c r="BZ7" s="29" t="str">
        <f ca="1">IF($AA$2="入れる",VLOOKUP(2,list,5,FALSE),"")</f>
        <v/>
      </c>
      <c r="CA7" s="29"/>
      <c r="CB7" s="29"/>
      <c r="CC7" s="29"/>
      <c r="CD7" s="30" t="str">
        <f ca="1">VLOOKUP(1,list,16,FALSE)</f>
        <v>を</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か</v>
      </c>
      <c r="B8" s="31"/>
      <c r="C8" s="31"/>
      <c r="D8" s="31"/>
      <c r="E8" s="32"/>
      <c r="F8" s="29" t="str">
        <f ca="1">IF($AA$2="入れる",VLOOKUP(10,list,6,FALSE),"")</f>
        <v/>
      </c>
      <c r="G8" s="29"/>
      <c r="H8" s="29"/>
      <c r="I8" s="29"/>
      <c r="J8" s="30" t="str">
        <f ca="1">VLOOKUP(9,list,17,FALSE)</f>
        <v>志</v>
      </c>
      <c r="K8" s="31"/>
      <c r="L8" s="31"/>
      <c r="M8" s="31"/>
      <c r="N8" s="32"/>
      <c r="O8" s="29" t="str">
        <f ca="1">IF($AA$2="入れる",VLOOKUP(9,list,6,FALSE),"")</f>
        <v>し</v>
      </c>
      <c r="P8" s="29"/>
      <c r="Q8" s="29"/>
      <c r="R8" s="29"/>
      <c r="S8" s="30" t="str">
        <f ca="1">VLOOKUP(8,list,17,FALSE)</f>
        <v>昼</v>
      </c>
      <c r="T8" s="31"/>
      <c r="U8" s="31"/>
      <c r="V8" s="31"/>
      <c r="W8" s="32"/>
      <c r="X8" s="29" t="str">
        <f ca="1">IF($AA$2="入れる",VLOOKUP(8,list,6,FALSE),"")</f>
        <v>ちゅう</v>
      </c>
      <c r="Y8" s="29"/>
      <c r="Z8" s="29"/>
      <c r="AA8" s="29"/>
      <c r="AB8" s="30" t="str">
        <f ca="1">VLOOKUP(7,list,17,FALSE)</f>
        <v>買</v>
      </c>
      <c r="AC8" s="31"/>
      <c r="AD8" s="31"/>
      <c r="AE8" s="31"/>
      <c r="AF8" s="32"/>
      <c r="AG8" s="29" t="str">
        <f ca="1">IF($AA$2="入れる",VLOOKUP(7,list,6,FALSE),"")</f>
        <v>か</v>
      </c>
      <c r="AH8" s="29"/>
      <c r="AI8" s="29"/>
      <c r="AJ8" s="29"/>
      <c r="AK8" s="30" t="str">
        <f ca="1">VLOOKUP(6,list,17,FALSE)</f>
        <v>子</v>
      </c>
      <c r="AL8" s="31"/>
      <c r="AM8" s="31"/>
      <c r="AN8" s="31"/>
      <c r="AO8" s="32"/>
      <c r="AP8" s="29" t="str">
        <f ca="1">IF($AA$2="入れる",VLOOKUP(6,list,6,FALSE),"")</f>
        <v>ご</v>
      </c>
      <c r="AQ8" s="29"/>
      <c r="AR8" s="29"/>
      <c r="AS8" s="29"/>
      <c r="AT8" s="30" t="str">
        <f ca="1">VLOOKUP(5,list,17,FALSE)</f>
        <v>で</v>
      </c>
      <c r="AU8" s="31"/>
      <c r="AV8" s="31"/>
      <c r="AW8" s="31"/>
      <c r="AX8" s="32"/>
      <c r="AY8" s="29" t="str">
        <f ca="1">IF($AA$2="入れる",VLOOKUP(5,list,6,FALSE),"")</f>
        <v/>
      </c>
      <c r="AZ8" s="29"/>
      <c r="BA8" s="29"/>
      <c r="BB8" s="29"/>
      <c r="BC8" s="30" t="str">
        <f ca="1">VLOOKUP(4,list,17,FALSE)</f>
        <v>ら</v>
      </c>
      <c r="BD8" s="31"/>
      <c r="BE8" s="31"/>
      <c r="BF8" s="31"/>
      <c r="BG8" s="32"/>
      <c r="BH8" s="29" t="str">
        <f ca="1">IF($AA$2="入れる",VLOOKUP(4,list,6,FALSE),"")</f>
        <v/>
      </c>
      <c r="BI8" s="29"/>
      <c r="BJ8" s="29"/>
      <c r="BK8" s="29"/>
      <c r="BL8" s="30" t="str">
        <f ca="1">VLOOKUP(3,list,17,FALSE)</f>
        <v>友</v>
      </c>
      <c r="BM8" s="31"/>
      <c r="BN8" s="31"/>
      <c r="BO8" s="31"/>
      <c r="BP8" s="32"/>
      <c r="BQ8" s="29" t="str">
        <f ca="1">IF($AA$2="入れる",VLOOKUP(3,list,6,FALSE),"")</f>
        <v>ゆう</v>
      </c>
      <c r="BR8" s="29"/>
      <c r="BS8" s="29"/>
      <c r="BT8" s="29"/>
      <c r="BU8" s="30" t="str">
        <f ca="1">VLOOKUP(2,list,17,FALSE)</f>
        <v>一</v>
      </c>
      <c r="BV8" s="31"/>
      <c r="BW8" s="31"/>
      <c r="BX8" s="31"/>
      <c r="BY8" s="32"/>
      <c r="BZ8" s="29" t="str">
        <f ca="1">IF($AA$2="入れる",VLOOKUP(2,list,6,FALSE),"")</f>
        <v>いっ</v>
      </c>
      <c r="CA8" s="29"/>
      <c r="CB8" s="29"/>
      <c r="CC8" s="29"/>
      <c r="CD8" s="30" t="str">
        <f ca="1">VLOOKUP(1,list,17,FALSE)</f>
        <v>集</v>
      </c>
      <c r="CE8" s="31"/>
      <c r="CF8" s="31"/>
      <c r="CG8" s="31"/>
      <c r="CH8" s="32"/>
      <c r="CI8" s="29" t="str">
        <f ca="1">IF($AA$2="入れる",VLOOKUP(1,list,6,FALSE),"")</f>
        <v>しゅう</v>
      </c>
      <c r="CJ8" s="29"/>
      <c r="CK8" s="29"/>
      <c r="CL8" s="29"/>
      <c r="CM8" s="48" t="s">
        <v>0</v>
      </c>
      <c r="CN8" s="49"/>
      <c r="CO8" s="49"/>
      <c r="CP8" s="50"/>
    </row>
    <row r="9" spans="1:183" ht="52.5" customHeight="1" thickBot="1" x14ac:dyDescent="0.2">
      <c r="A9" s="30" t="str">
        <f ca="1">VLOOKUP(10,list,18,FALSE)</f>
        <v>け</v>
      </c>
      <c r="B9" s="31"/>
      <c r="C9" s="31"/>
      <c r="D9" s="31"/>
      <c r="E9" s="32"/>
      <c r="F9" s="29" t="str">
        <f ca="1">IF($AA$2="入れる",VLOOKUP(10,list,7,FALSE),"")</f>
        <v/>
      </c>
      <c r="G9" s="29"/>
      <c r="H9" s="29"/>
      <c r="I9" s="29"/>
      <c r="J9" s="30" t="str">
        <f ca="1">VLOOKUP(9,list,18,FALSE)</f>
        <v>で</v>
      </c>
      <c r="K9" s="31"/>
      <c r="L9" s="31"/>
      <c r="M9" s="31"/>
      <c r="N9" s="32"/>
      <c r="O9" s="29" t="str">
        <f ca="1">IF($AA$2="入れる",VLOOKUP(9,list,7,FALSE),"")</f>
        <v/>
      </c>
      <c r="P9" s="29"/>
      <c r="Q9" s="29"/>
      <c r="R9" s="29"/>
      <c r="S9" s="30" t="str">
        <f ca="1">VLOOKUP(8,list,18,FALSE)</f>
        <v>食</v>
      </c>
      <c r="T9" s="31"/>
      <c r="U9" s="31"/>
      <c r="V9" s="31"/>
      <c r="W9" s="32"/>
      <c r="X9" s="29" t="str">
        <f ca="1">IF($AA$2="入れる",VLOOKUP(8,list,7,FALSE),"")</f>
        <v>しょく</v>
      </c>
      <c r="Y9" s="29"/>
      <c r="Z9" s="29"/>
      <c r="AA9" s="29"/>
      <c r="AB9" s="30" t="str">
        <f ca="1">VLOOKUP(7,list,18,FALSE)</f>
        <v>う</v>
      </c>
      <c r="AC9" s="31"/>
      <c r="AD9" s="31"/>
      <c r="AE9" s="31"/>
      <c r="AF9" s="32"/>
      <c r="AG9" s="29" t="str">
        <f ca="1">IF($AA$2="入れる",VLOOKUP(7,list,7,FALSE),"")</f>
        <v/>
      </c>
      <c r="AH9" s="29"/>
      <c r="AI9" s="29"/>
      <c r="AJ9" s="29"/>
      <c r="AK9" s="30" t="str">
        <f ca="1">VLOOKUP(6,list,18,FALSE)</f>
        <v>を</v>
      </c>
      <c r="AL9" s="31"/>
      <c r="AM9" s="31"/>
      <c r="AN9" s="31"/>
      <c r="AO9" s="32"/>
      <c r="AP9" s="29" t="str">
        <f ca="1">IF($AA$2="入れる",VLOOKUP(6,list,7,FALSE),"")</f>
        <v/>
      </c>
      <c r="AQ9" s="29"/>
      <c r="AR9" s="29"/>
      <c r="AS9" s="29"/>
      <c r="AT9" s="30" t="str">
        <f ca="1">VLOOKUP(5,list,18,FALSE)</f>
        <v>消</v>
      </c>
      <c r="AU9" s="31"/>
      <c r="AV9" s="31"/>
      <c r="AW9" s="31"/>
      <c r="AX9" s="32"/>
      <c r="AY9" s="29" t="str">
        <f ca="1">IF($AA$2="入れる",VLOOKUP(5,list,7,FALSE),"")</f>
        <v>しょう</v>
      </c>
      <c r="AZ9" s="29"/>
      <c r="BA9" s="29"/>
      <c r="BB9" s="29"/>
      <c r="BC9" s="30" t="str">
        <f ca="1">VLOOKUP(4,list,18,FALSE)</f>
        <v>営</v>
      </c>
      <c r="BD9" s="31"/>
      <c r="BE9" s="31"/>
      <c r="BF9" s="31"/>
      <c r="BG9" s="32"/>
      <c r="BH9" s="29" t="str">
        <f ca="1">IF($AA$2="入れる",VLOOKUP(4,list,7,FALSE),"")</f>
        <v>えい</v>
      </c>
      <c r="BI9" s="29"/>
      <c r="BJ9" s="29"/>
      <c r="BK9" s="29"/>
      <c r="BL9" s="30" t="str">
        <f ca="1">VLOOKUP(3,list,18,FALSE)</f>
        <v>情</v>
      </c>
      <c r="BM9" s="31"/>
      <c r="BN9" s="31"/>
      <c r="BO9" s="31"/>
      <c r="BP9" s="32"/>
      <c r="BQ9" s="29" t="str">
        <f ca="1">IF($AA$2="入れる",VLOOKUP(3,list,7,FALSE),"")</f>
        <v>じょう</v>
      </c>
      <c r="BR9" s="29"/>
      <c r="BS9" s="29"/>
      <c r="BT9" s="29"/>
      <c r="BU9" s="30" t="str">
        <f ca="1">VLOOKUP(2,list,18,FALSE)</f>
        <v>定</v>
      </c>
      <c r="BV9" s="31"/>
      <c r="BW9" s="31"/>
      <c r="BX9" s="31"/>
      <c r="BY9" s="32"/>
      <c r="BZ9" s="29" t="str">
        <f ca="1">IF($AA$2="入れる",VLOOKUP(2,list,7,FALSE),"")</f>
        <v>てい</v>
      </c>
      <c r="CA9" s="29"/>
      <c r="CB9" s="29"/>
      <c r="CC9" s="29"/>
      <c r="CD9" s="30" t="str">
        <f ca="1">VLOOKUP(1,list,18,FALSE)</f>
        <v>中</v>
      </c>
      <c r="CE9" s="31"/>
      <c r="CF9" s="31"/>
      <c r="CG9" s="31"/>
      <c r="CH9" s="32"/>
      <c r="CI9" s="29" t="str">
        <f ca="1">IF($AA$2="入れる",VLOOKUP(1,list,7,FALSE),"")</f>
        <v>ちゅう</v>
      </c>
      <c r="CJ9" s="29"/>
      <c r="CK9" s="29"/>
      <c r="CL9" s="29"/>
      <c r="CM9" s="48"/>
      <c r="CN9" s="49"/>
      <c r="CO9" s="49"/>
      <c r="CP9" s="50"/>
    </row>
    <row r="10" spans="1:183" ht="52.5" customHeight="1" thickBot="1" x14ac:dyDescent="0.2">
      <c r="A10" s="30" t="str">
        <f ca="1">VLOOKUP(10,list,19,FALSE)</f>
        <v>た</v>
      </c>
      <c r="B10" s="31"/>
      <c r="C10" s="31"/>
      <c r="D10" s="31"/>
      <c r="E10" s="32"/>
      <c r="F10" s="29" t="str">
        <f ca="1">IF($AA$2="入れる",VLOOKUP(10,list,8,FALSE),"")</f>
        <v/>
      </c>
      <c r="G10" s="29"/>
      <c r="H10" s="29"/>
      <c r="I10" s="29"/>
      <c r="J10" s="30" t="str">
        <f ca="1">VLOOKUP(9,list,19,FALSE)</f>
        <v>行</v>
      </c>
      <c r="K10" s="31"/>
      <c r="L10" s="31"/>
      <c r="M10" s="31"/>
      <c r="N10" s="32"/>
      <c r="O10" s="29" t="str">
        <f ca="1">IF($AA$2="入れる",VLOOKUP(9,list,8,FALSE),"")</f>
        <v>こう</v>
      </c>
      <c r="P10" s="29"/>
      <c r="Q10" s="29"/>
      <c r="R10" s="29"/>
      <c r="S10" s="30" t="str">
        <f ca="1">VLOOKUP(8,list,19,FALSE)</f>
        <v>を</v>
      </c>
      <c r="T10" s="31"/>
      <c r="U10" s="31"/>
      <c r="V10" s="31"/>
      <c r="W10" s="32"/>
      <c r="X10" s="29" t="str">
        <f ca="1">IF($AA$2="入れる",VLOOKUP(8,list,8,FALSE),"")</f>
        <v/>
      </c>
      <c r="Y10" s="29"/>
      <c r="Z10" s="29"/>
      <c r="AA10" s="29"/>
      <c r="AB10" s="30" t="str">
        <f ca="1">VLOOKUP(7,list,19,FALSE)</f>
        <v/>
      </c>
      <c r="AC10" s="31"/>
      <c r="AD10" s="31"/>
      <c r="AE10" s="31"/>
      <c r="AF10" s="32"/>
      <c r="AG10" s="29" t="str">
        <f ca="1">IF($AA$2="入れる",VLOOKUP(7,list,8,FALSE),"")</f>
        <v/>
      </c>
      <c r="AH10" s="29"/>
      <c r="AI10" s="29"/>
      <c r="AJ10" s="29"/>
      <c r="AK10" s="30" t="str">
        <f ca="1">VLOOKUP(6,list,19,FALSE)</f>
        <v>さ</v>
      </c>
      <c r="AL10" s="31"/>
      <c r="AM10" s="31"/>
      <c r="AN10" s="31"/>
      <c r="AO10" s="32"/>
      <c r="AP10" s="29" t="str">
        <f ca="1">IF($AA$2="入れる",VLOOKUP(6,list,8,FALSE),"")</f>
        <v/>
      </c>
      <c r="AQ10" s="29"/>
      <c r="AR10" s="29"/>
      <c r="AS10" s="29"/>
      <c r="AT10" s="30" t="str">
        <f ca="1">VLOOKUP(5,list,19,FALSE)</f>
        <v>毒</v>
      </c>
      <c r="AU10" s="31"/>
      <c r="AV10" s="31"/>
      <c r="AW10" s="31"/>
      <c r="AX10" s="32"/>
      <c r="AY10" s="29" t="str">
        <f ca="1">IF($AA$2="入れる",VLOOKUP(5,list,8,FALSE),"")</f>
        <v>どく</v>
      </c>
      <c r="AZ10" s="29"/>
      <c r="BA10" s="29"/>
      <c r="BB10" s="29"/>
      <c r="BC10" s="30" t="str">
        <f ca="1">VLOOKUP(4,list,19,FALSE)</f>
        <v>業</v>
      </c>
      <c r="BD10" s="31"/>
      <c r="BE10" s="31"/>
      <c r="BF10" s="31"/>
      <c r="BG10" s="32"/>
      <c r="BH10" s="29" t="str">
        <f ca="1">IF($AA$2="入れる",VLOOKUP(4,list,8,FALSE),"")</f>
        <v>ぎょう</v>
      </c>
      <c r="BI10" s="29"/>
      <c r="BJ10" s="29"/>
      <c r="BK10" s="29"/>
      <c r="BL10" s="30" t="str">
        <f ca="1">VLOOKUP(3,list,19,FALSE)</f>
        <v>は</v>
      </c>
      <c r="BM10" s="31"/>
      <c r="BN10" s="31"/>
      <c r="BO10" s="31"/>
      <c r="BP10" s="32"/>
      <c r="BQ10" s="29" t="str">
        <f ca="1">IF($AA$2="入れる",VLOOKUP(3,list,8,FALSE),"")</f>
        <v/>
      </c>
      <c r="BR10" s="29"/>
      <c r="BS10" s="29"/>
      <c r="BT10" s="29"/>
      <c r="BU10" s="30" t="str">
        <f ca="1">VLOOKUP(2,list,19,FALSE)</f>
        <v>に</v>
      </c>
      <c r="BV10" s="31"/>
      <c r="BW10" s="31"/>
      <c r="BX10" s="31"/>
      <c r="BY10" s="32"/>
      <c r="BZ10" s="29" t="str">
        <f ca="1">IF($AA$2="入れる",VLOOKUP(2,list,8,FALSE),"")</f>
        <v/>
      </c>
      <c r="CA10" s="29"/>
      <c r="CB10" s="29"/>
      <c r="CC10" s="29"/>
      <c r="CD10" s="30" t="str">
        <f ca="1">VLOOKUP(1,list,19,FALSE)</f>
        <v>す</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博</v>
      </c>
      <c r="B11" s="31"/>
      <c r="C11" s="31"/>
      <c r="D11" s="31"/>
      <c r="E11" s="32"/>
      <c r="F11" s="29" t="str">
        <f ca="1">IF($AA$2="入れる",VLOOKUP(10,list,9,FALSE),"")</f>
        <v>はか</v>
      </c>
      <c r="G11" s="29"/>
      <c r="H11" s="29"/>
      <c r="I11" s="29"/>
      <c r="J11" s="30" t="str">
        <f ca="1">VLOOKUP(9,list,20,FALSE)</f>
        <v>動</v>
      </c>
      <c r="K11" s="31"/>
      <c r="L11" s="31"/>
      <c r="M11" s="31"/>
      <c r="N11" s="32"/>
      <c r="O11" s="29" t="str">
        <f ca="1">IF($AA$2="入れる",VLOOKUP(9,list,9,FALSE),"")</f>
        <v>どう</v>
      </c>
      <c r="P11" s="29"/>
      <c r="Q11" s="29"/>
      <c r="R11" s="29"/>
      <c r="S11" s="30" t="str">
        <f ca="1">VLOOKUP(8,list,20,FALSE)</f>
        <v>食</v>
      </c>
      <c r="T11" s="31"/>
      <c r="U11" s="31"/>
      <c r="V11" s="31"/>
      <c r="W11" s="32"/>
      <c r="X11" s="29" t="str">
        <f ca="1">IF($AA$2="入れる",VLOOKUP(8,list,9,FALSE),"")</f>
        <v>た</v>
      </c>
      <c r="Y11" s="29"/>
      <c r="Z11" s="29"/>
      <c r="AA11" s="29"/>
      <c r="AB11" s="30" t="str">
        <f ca="1">VLOOKUP(7,list,20,FALSE)</f>
        <v/>
      </c>
      <c r="AC11" s="31"/>
      <c r="AD11" s="31"/>
      <c r="AE11" s="31"/>
      <c r="AF11" s="32"/>
      <c r="AG11" s="29" t="str">
        <f ca="1">IF($AA$2="入れる",VLOOKUP(7,list,9,FALSE),"")</f>
        <v/>
      </c>
      <c r="AH11" s="29"/>
      <c r="AI11" s="29"/>
      <c r="AJ11" s="29"/>
      <c r="AK11" s="30" t="str">
        <f ca="1">VLOOKUP(6,list,20,FALSE)</f>
        <v>が</v>
      </c>
      <c r="AL11" s="31"/>
      <c r="AM11" s="31"/>
      <c r="AN11" s="31"/>
      <c r="AO11" s="32"/>
      <c r="AP11" s="29" t="str">
        <f ca="1">IF($AA$2="入れる",VLOOKUP(6,list,9,FALSE),"")</f>
        <v/>
      </c>
      <c r="AQ11" s="29"/>
      <c r="AR11" s="29"/>
      <c r="AS11" s="29"/>
      <c r="AT11" s="30" t="str">
        <f ca="1">VLOOKUP(5,list,20,FALSE)</f>
        <v>す</v>
      </c>
      <c r="AU11" s="31"/>
      <c r="AV11" s="31"/>
      <c r="AW11" s="31"/>
      <c r="AX11" s="32"/>
      <c r="AY11" s="29" t="str">
        <f ca="1">IF($AA$2="入れる",VLOOKUP(5,list,9,FALSE),"")</f>
        <v/>
      </c>
      <c r="AZ11" s="29"/>
      <c r="BA11" s="29"/>
      <c r="BB11" s="29"/>
      <c r="BC11" s="30" t="str">
        <f ca="1">VLOOKUP(4,list,20,FALSE)</f>
        <v>す</v>
      </c>
      <c r="BD11" s="31"/>
      <c r="BE11" s="31"/>
      <c r="BF11" s="31"/>
      <c r="BG11" s="32"/>
      <c r="BH11" s="29" t="str">
        <f ca="1">IF($AA$2="入れる",VLOOKUP(4,list,9,FALSE),"")</f>
        <v/>
      </c>
      <c r="BI11" s="29"/>
      <c r="BJ11" s="29"/>
      <c r="BK11" s="29"/>
      <c r="BL11" s="30" t="str">
        <f ca="1">VLOOKUP(3,list,20,FALSE)</f>
        <v>永</v>
      </c>
      <c r="BM11" s="31"/>
      <c r="BN11" s="31"/>
      <c r="BO11" s="31"/>
      <c r="BP11" s="32"/>
      <c r="BQ11" s="29" t="str">
        <f ca="1">IF($AA$2="入れる",VLOOKUP(3,list,9,FALSE),"")</f>
        <v>えい</v>
      </c>
      <c r="BR11" s="29"/>
      <c r="BS11" s="29"/>
      <c r="BT11" s="29"/>
      <c r="BU11" s="30" t="str">
        <f ca="1">VLOOKUP(2,list,20,FALSE)</f>
        <v>保</v>
      </c>
      <c r="BV11" s="31"/>
      <c r="BW11" s="31"/>
      <c r="BX11" s="31"/>
      <c r="BY11" s="32"/>
      <c r="BZ11" s="29" t="str">
        <f ca="1">IF($AA$2="入れる",VLOOKUP(2,list,9,FALSE),"")</f>
        <v>たも</v>
      </c>
      <c r="CA11" s="29"/>
      <c r="CB11" s="29"/>
      <c r="CC11" s="29"/>
      <c r="CD11" s="30" t="str">
        <f ca="1">VLOOKUP(1,list,20,FALSE)</f>
        <v>る</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士</v>
      </c>
      <c r="B12" s="31"/>
      <c r="C12" s="31"/>
      <c r="D12" s="31"/>
      <c r="E12" s="32"/>
      <c r="F12" s="29" t="str">
        <f ca="1">IF($AA$2="入れる",VLOOKUP(10,list,10,FALSE),"")</f>
        <v>せ</v>
      </c>
      <c r="G12" s="29"/>
      <c r="H12" s="29"/>
      <c r="I12" s="29"/>
      <c r="J12" s="30" t="str">
        <f ca="1">VLOOKUP(9,list,21,FALSE)</f>
        <v>す</v>
      </c>
      <c r="K12" s="31"/>
      <c r="L12" s="31"/>
      <c r="M12" s="31"/>
      <c r="N12" s="32"/>
      <c r="O12" s="29" t="str">
        <f ca="1">IF($AA$2="入れる",VLOOKUP(9,list,10,FALSE),"")</f>
        <v/>
      </c>
      <c r="P12" s="29"/>
      <c r="Q12" s="29"/>
      <c r="R12" s="29"/>
      <c r="S12" s="30" t="str">
        <f ca="1">VLOOKUP(8,list,21,FALSE)</f>
        <v>べ</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す</v>
      </c>
      <c r="AL12" s="31"/>
      <c r="AM12" s="31"/>
      <c r="AN12" s="31"/>
      <c r="AO12" s="32"/>
      <c r="AP12" s="29" t="str">
        <f ca="1">IF($AA$2="入れる",VLOOKUP(6,list,10,FALSE),"")</f>
        <v/>
      </c>
      <c r="AQ12" s="29"/>
      <c r="AR12" s="29"/>
      <c r="AS12" s="29"/>
      <c r="AT12" s="30" t="str">
        <f ca="1">VLOOKUP(5,list,21,FALSE)</f>
        <v>る</v>
      </c>
      <c r="AU12" s="31"/>
      <c r="AV12" s="31"/>
      <c r="AW12" s="31"/>
      <c r="AX12" s="32"/>
      <c r="AY12" s="29" t="str">
        <f ca="1">IF($AA$2="入れる",VLOOKUP(5,list,10,FALSE),"")</f>
        <v/>
      </c>
      <c r="AZ12" s="29"/>
      <c r="BA12" s="29"/>
      <c r="BB12" s="29"/>
      <c r="BC12" s="30" t="str">
        <f ca="1">VLOOKUP(4,list,21,FALSE)</f>
        <v>る</v>
      </c>
      <c r="BD12" s="31"/>
      <c r="BE12" s="31"/>
      <c r="BF12" s="31"/>
      <c r="BG12" s="32"/>
      <c r="BH12" s="29" t="str">
        <f ca="1">IF($AA$2="入れる",VLOOKUP(4,list,10,FALSE),"")</f>
        <v/>
      </c>
      <c r="BI12" s="29"/>
      <c r="BJ12" s="29"/>
      <c r="BK12" s="29"/>
      <c r="BL12" s="30" t="str">
        <f ca="1">VLOOKUP(3,list,21,FALSE)</f>
        <v>久</v>
      </c>
      <c r="BM12" s="31"/>
      <c r="BN12" s="31"/>
      <c r="BO12" s="31"/>
      <c r="BP12" s="32"/>
      <c r="BQ12" s="29" t="str">
        <f ca="1">IF($AA$2="入れる",VLOOKUP(3,list,10,FALSE),"")</f>
        <v>きゅう</v>
      </c>
      <c r="BR12" s="29"/>
      <c r="BS12" s="29"/>
      <c r="BT12" s="29"/>
      <c r="BU12" s="30" t="str">
        <f ca="1">VLOOKUP(2,list,21,FALSE)</f>
        <v>つ</v>
      </c>
      <c r="BV12" s="31"/>
      <c r="BW12" s="31"/>
      <c r="BX12" s="31"/>
      <c r="BY12" s="32"/>
      <c r="BZ12" s="29" t="str">
        <f ca="1">IF($AA$2="入れる",VLOOKUP(2,list,10,FALSE),"")</f>
        <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
      </c>
      <c r="B13" s="31"/>
      <c r="C13" s="31"/>
      <c r="D13" s="31"/>
      <c r="E13" s="32"/>
      <c r="F13" s="29" t="str">
        <f ca="1">IF($AA$2="入れる",VLOOKUP(10,list,11,FALSE),"")</f>
        <v/>
      </c>
      <c r="G13" s="29"/>
      <c r="H13" s="29"/>
      <c r="I13" s="29"/>
      <c r="J13" s="30" t="str">
        <f ca="1">VLOOKUP(9,list,22,FALSE)</f>
        <v>る</v>
      </c>
      <c r="K13" s="31"/>
      <c r="L13" s="31"/>
      <c r="M13" s="31"/>
      <c r="N13" s="32"/>
      <c r="O13" s="29" t="str">
        <f ca="1">IF($AA$2="入れる",VLOOKUP(9,list,11,FALSE),"")</f>
        <v/>
      </c>
      <c r="P13" s="29"/>
      <c r="Q13" s="29"/>
      <c r="R13" s="29"/>
      <c r="S13" s="30" t="str">
        <f ca="1">VLOOKUP(8,list,22,FALSE)</f>
        <v>る</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
      </c>
      <c r="AL13" s="31"/>
      <c r="AM13" s="31"/>
      <c r="AN13" s="31"/>
      <c r="AO13" s="32"/>
      <c r="AP13" s="29" t="str">
        <f ca="1">IF($AA$2="入れる",VLOOKUP(6,list,11,FALSE),"")</f>
        <v/>
      </c>
      <c r="AQ13" s="29"/>
      <c r="AR13" s="29"/>
      <c r="AS13" s="29"/>
      <c r="AT13" s="30" t="str">
        <f ca="1">VLOOKUP(5,list,22,FALSE)</f>
        <v/>
      </c>
      <c r="AU13" s="31"/>
      <c r="AV13" s="31"/>
      <c r="AW13" s="31"/>
      <c r="AX13" s="32"/>
      <c r="AY13" s="29" t="str">
        <f ca="1">IF($AA$2="入れる",VLOOKUP(5,list,11,FALSE),"")</f>
        <v/>
      </c>
      <c r="AZ13" s="29"/>
      <c r="BA13" s="29"/>
      <c r="BB13" s="29"/>
      <c r="BC13" s="30" t="str">
        <f ca="1">VLOOKUP(4,list,22,FALSE)</f>
        <v>八</v>
      </c>
      <c r="BD13" s="31"/>
      <c r="BE13" s="31"/>
      <c r="BF13" s="31"/>
      <c r="BG13" s="32"/>
      <c r="BH13" s="29" t="str">
        <f ca="1">IF($AA$2="入れる",VLOOKUP(4,list,11,FALSE),"")</f>
        <v>や</v>
      </c>
      <c r="BI13" s="29"/>
      <c r="BJ13" s="29"/>
      <c r="BK13" s="29"/>
      <c r="BL13" s="30" t="str">
        <f ca="1">VLOOKUP(3,list,22,FALSE)</f>
        <v>に</v>
      </c>
      <c r="BM13" s="31"/>
      <c r="BN13" s="31"/>
      <c r="BO13" s="31"/>
      <c r="BP13" s="32"/>
      <c r="BQ13" s="29" t="str">
        <f ca="1">IF($AA$2="入れる",VLOOKUP(3,list,11,FALSE),"")</f>
        <v/>
      </c>
      <c r="BR13" s="29"/>
      <c r="BS13" s="29"/>
      <c r="BT13" s="29"/>
      <c r="BU13" s="30" t="str">
        <f ca="1">VLOOKUP(2,list,22,FALSE)</f>
        <v/>
      </c>
      <c r="BV13" s="31"/>
      <c r="BW13" s="31"/>
      <c r="BX13" s="31"/>
      <c r="BY13" s="32"/>
      <c r="BZ13" s="29" t="str">
        <f ca="1">IF($AA$2="入れる",VLOOKUP(2,list,11,FALSE),"")</f>
        <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
      </c>
      <c r="AL14" s="31"/>
      <c r="AM14" s="31"/>
      <c r="AN14" s="31"/>
      <c r="AO14" s="32"/>
      <c r="AP14" s="29" t="str">
        <f ca="1">IF($AA$2="入れる",VLOOKUP(6,list,12,FALSE),"")</f>
        <v/>
      </c>
      <c r="AQ14" s="29"/>
      <c r="AR14" s="29"/>
      <c r="AS14" s="29"/>
      <c r="AT14" s="30" t="str">
        <f ca="1">VLOOKUP(5,list,23,FALSE)</f>
        <v/>
      </c>
      <c r="AU14" s="31"/>
      <c r="AV14" s="31"/>
      <c r="AW14" s="31"/>
      <c r="AX14" s="32"/>
      <c r="AY14" s="29" t="str">
        <f ca="1">IF($AA$2="入れる",VLOOKUP(5,list,12,FALSE),"")</f>
        <v/>
      </c>
      <c r="AZ14" s="29"/>
      <c r="BA14" s="29"/>
      <c r="BB14" s="29"/>
      <c r="BC14" s="30" t="str">
        <f ca="1">VLOOKUP(4,list,23,FALSE)</f>
        <v>百</v>
      </c>
      <c r="BD14" s="31"/>
      <c r="BE14" s="31"/>
      <c r="BF14" s="31"/>
      <c r="BG14" s="32"/>
      <c r="BH14" s="29" t="str">
        <f ca="1">IF($AA$2="入れる",VLOOKUP(4,list,12,FALSE),"")</f>
        <v>お</v>
      </c>
      <c r="BI14" s="29"/>
      <c r="BJ14" s="29"/>
      <c r="BK14" s="29"/>
      <c r="BL14" s="30" t="str">
        <f ca="1">VLOOKUP(3,list,23,FALSE)</f>
        <v>続</v>
      </c>
      <c r="BM14" s="31"/>
      <c r="BN14" s="31"/>
      <c r="BO14" s="31"/>
      <c r="BP14" s="32"/>
      <c r="BQ14" s="29" t="str">
        <f ca="1">IF($AA$2="入れる",VLOOKUP(3,list,12,FALSE),"")</f>
        <v>つづ</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屋</v>
      </c>
      <c r="BD15" s="31"/>
      <c r="BE15" s="31"/>
      <c r="BF15" s="31"/>
      <c r="BG15" s="32"/>
      <c r="BH15" s="29" t="str">
        <f ca="1">IF($AA$2="入れる",VLOOKUP(4,list,13,FALSE),"")</f>
        <v>や</v>
      </c>
      <c r="BI15" s="29"/>
      <c r="BJ15" s="29"/>
      <c r="BK15" s="29"/>
      <c r="BL15" s="30" t="str">
        <f ca="1">VLOOKUP(3,list,24,FALSE)</f>
        <v>く</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5"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tabSelected="1" zoomScale="110" zoomScaleNormal="110" workbookViewId="0">
      <selection activeCell="F25" sqref="F25:P25"/>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customHeight="1" x14ac:dyDescent="0.15">
      <c r="B2" s="69" t="s">
        <v>29</v>
      </c>
      <c r="C2" s="56" t="s">
        <v>30</v>
      </c>
      <c r="D2" s="56" t="s">
        <v>31</v>
      </c>
      <c r="E2" s="56" t="s">
        <v>32</v>
      </c>
      <c r="F2" s="56" t="s">
        <v>33</v>
      </c>
      <c r="G2" s="56" t="s">
        <v>34</v>
      </c>
      <c r="H2" s="56" t="s">
        <v>35</v>
      </c>
      <c r="I2" s="56" t="s">
        <v>36</v>
      </c>
      <c r="J2" s="56" t="s">
        <v>37</v>
      </c>
      <c r="K2" s="60" t="s">
        <v>38</v>
      </c>
      <c r="L2" s="60" t="s">
        <v>39</v>
      </c>
      <c r="M2" s="60" t="s">
        <v>40</v>
      </c>
      <c r="N2" s="60" t="s">
        <v>41</v>
      </c>
      <c r="O2" s="60" t="s">
        <v>42</v>
      </c>
      <c r="P2" s="74" t="s">
        <v>43</v>
      </c>
    </row>
    <row r="3" spans="1:16" ht="15.75" customHeight="1"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44</v>
      </c>
      <c r="C6" s="72"/>
      <c r="D6" s="73"/>
      <c r="E6" s="58">
        <f>LEN(B6)</f>
        <v>8</v>
      </c>
      <c r="F6" s="11" t="str">
        <f>MID(B6,1,1)</f>
        <v>妻</v>
      </c>
      <c r="G6" s="12" t="str">
        <f>MID(B6,2,1)</f>
        <v>が</v>
      </c>
      <c r="H6" s="12" t="str">
        <f>MID(B6,3,1)</f>
        <v>迷</v>
      </c>
      <c r="I6" s="12" t="str">
        <f>MID(B6,4,1)</f>
        <v>子</v>
      </c>
      <c r="J6" s="12" t="str">
        <f>MID(B6,5,1)</f>
        <v>を</v>
      </c>
      <c r="K6" s="12" t="str">
        <f>MID(B6,6,1)</f>
        <v>さ</v>
      </c>
      <c r="L6" s="12" t="str">
        <f>MID(B6,7,1)</f>
        <v>が</v>
      </c>
      <c r="M6" s="12" t="str">
        <f>MID(B6,8,1)</f>
        <v>す</v>
      </c>
      <c r="N6" s="12" t="str">
        <f>MID(B6,9,1)</f>
        <v/>
      </c>
      <c r="O6" s="12" t="str">
        <f>MID(B6,10,1)</f>
        <v/>
      </c>
      <c r="P6" s="13" t="str">
        <f>MID(B6,11,1)</f>
        <v/>
      </c>
    </row>
    <row r="7" spans="1:16" thickBot="1" x14ac:dyDescent="0.2">
      <c r="A7" s="55"/>
      <c r="B7" s="65"/>
      <c r="C7" s="63"/>
      <c r="D7" s="64"/>
      <c r="E7" s="59"/>
      <c r="F7" s="14" t="s">
        <v>54</v>
      </c>
      <c r="G7" s="15"/>
      <c r="H7" s="15" t="s">
        <v>55</v>
      </c>
      <c r="I7" s="15" t="s">
        <v>56</v>
      </c>
      <c r="J7" s="15"/>
      <c r="K7" s="15"/>
      <c r="L7" s="15"/>
      <c r="M7" s="15"/>
      <c r="N7" s="15"/>
      <c r="O7" s="15"/>
      <c r="P7" s="16"/>
    </row>
    <row r="8" spans="1:16" ht="15" x14ac:dyDescent="0.15">
      <c r="A8" s="54">
        <v>2</v>
      </c>
      <c r="B8" s="62" t="s">
        <v>45</v>
      </c>
      <c r="C8" s="63"/>
      <c r="D8" s="64"/>
      <c r="E8" s="58">
        <f>LEN(B8)</f>
        <v>5</v>
      </c>
      <c r="F8" s="11" t="str">
        <f>MID(B8,1,1)</f>
        <v>果</v>
      </c>
      <c r="G8" s="12" t="str">
        <f>MID(B8,2,1)</f>
        <v>物</v>
      </c>
      <c r="H8" s="12" t="str">
        <f>MID(B8,3,1)</f>
        <v>を</v>
      </c>
      <c r="I8" s="12" t="str">
        <f>MID(B8,4,1)</f>
        <v>買</v>
      </c>
      <c r="J8" s="12" t="str">
        <f>MID(B8,5,1)</f>
        <v>う</v>
      </c>
      <c r="K8" s="12" t="str">
        <f>MID(B8,6,1)</f>
        <v/>
      </c>
      <c r="L8" s="12" t="str">
        <f>MID(B8,7,1)</f>
        <v/>
      </c>
      <c r="M8" s="12" t="str">
        <f>MID(B8,8,1)</f>
        <v/>
      </c>
      <c r="N8" s="12" t="str">
        <f>MID(B8,9,1)</f>
        <v/>
      </c>
      <c r="O8" s="12" t="str">
        <f>MID(B8,10,1)</f>
        <v/>
      </c>
      <c r="P8" s="13" t="str">
        <f>MID(B8,11,1)</f>
        <v/>
      </c>
    </row>
    <row r="9" spans="1:16" thickBot="1" x14ac:dyDescent="0.2">
      <c r="A9" s="55"/>
      <c r="B9" s="65"/>
      <c r="C9" s="63"/>
      <c r="D9" s="64"/>
      <c r="E9" s="59"/>
      <c r="F9" s="14" t="s">
        <v>58</v>
      </c>
      <c r="G9" s="15" t="s">
        <v>59</v>
      </c>
      <c r="H9" s="15"/>
      <c r="I9" s="15" t="s">
        <v>57</v>
      </c>
      <c r="J9" s="15"/>
      <c r="K9" s="15"/>
      <c r="L9" s="15"/>
      <c r="M9" s="15"/>
      <c r="N9" s="15"/>
      <c r="O9" s="15"/>
      <c r="P9" s="16"/>
    </row>
    <row r="10" spans="1:16" ht="15" x14ac:dyDescent="0.15">
      <c r="A10" s="54">
        <v>3</v>
      </c>
      <c r="B10" s="62" t="s">
        <v>46</v>
      </c>
      <c r="C10" s="63"/>
      <c r="D10" s="64"/>
      <c r="E10" s="58">
        <f>LEN(B10)</f>
        <v>9</v>
      </c>
      <c r="F10" s="11" t="str">
        <f>MID(B10,1,1)</f>
        <v>河</v>
      </c>
      <c r="G10" s="12" t="str">
        <f>MID(B10,2,1)</f>
        <v>原</v>
      </c>
      <c r="H10" s="12" t="str">
        <f>MID(B10,3,1)</f>
        <v>で</v>
      </c>
      <c r="I10" s="12" t="str">
        <f>MID(B10,4,1)</f>
        <v>昼</v>
      </c>
      <c r="J10" s="12" t="str">
        <f>MID(B10,5,1)</f>
        <v>食</v>
      </c>
      <c r="K10" s="12" t="str">
        <f>MID(B10,6,1)</f>
        <v>を</v>
      </c>
      <c r="L10" s="12" t="str">
        <f>MID(B10,7,1)</f>
        <v>食</v>
      </c>
      <c r="M10" s="12" t="str">
        <f>MID(B10,8,1)</f>
        <v>べ</v>
      </c>
      <c r="N10" s="12" t="str">
        <f>MID(B10,9,1)</f>
        <v>る</v>
      </c>
      <c r="O10" s="12" t="str">
        <f>MID(B10,10,1)</f>
        <v/>
      </c>
      <c r="P10" s="13" t="str">
        <f>MID(B10,11,1)</f>
        <v/>
      </c>
    </row>
    <row r="11" spans="1:16" thickBot="1" x14ac:dyDescent="0.2">
      <c r="A11" s="55"/>
      <c r="B11" s="65"/>
      <c r="C11" s="63"/>
      <c r="D11" s="64"/>
      <c r="E11" s="59"/>
      <c r="F11" s="14" t="s">
        <v>60</v>
      </c>
      <c r="G11" s="15" t="s">
        <v>61</v>
      </c>
      <c r="H11" s="15"/>
      <c r="I11" s="15" t="s">
        <v>62</v>
      </c>
      <c r="J11" s="15" t="s">
        <v>63</v>
      </c>
      <c r="K11" s="15"/>
      <c r="L11" s="15" t="s">
        <v>64</v>
      </c>
      <c r="M11" s="15"/>
      <c r="N11" s="15"/>
      <c r="O11" s="15"/>
      <c r="P11" s="16"/>
    </row>
    <row r="12" spans="1:16" ht="15" x14ac:dyDescent="0.15">
      <c r="A12" s="54">
        <v>4</v>
      </c>
      <c r="B12" s="62" t="s">
        <v>47</v>
      </c>
      <c r="C12" s="63"/>
      <c r="D12" s="64"/>
      <c r="E12" s="58">
        <f>LEN(B12)</f>
        <v>11</v>
      </c>
      <c r="F12" s="11" t="str">
        <f>MID(B12,1,1)</f>
        <v>元</v>
      </c>
      <c r="G12" s="12" t="str">
        <f>MID(B12,2,1)</f>
        <v>日</v>
      </c>
      <c r="H12" s="12" t="str">
        <f>MID(B12,3,1)</f>
        <v>か</v>
      </c>
      <c r="I12" s="12" t="str">
        <f>MID(B12,4,1)</f>
        <v>ら</v>
      </c>
      <c r="J12" s="12" t="str">
        <f>MID(B12,5,1)</f>
        <v>営</v>
      </c>
      <c r="K12" s="12" t="str">
        <f>MID(B12,6,1)</f>
        <v>業</v>
      </c>
      <c r="L12" s="12" t="str">
        <f>MID(B12,7,1)</f>
        <v>す</v>
      </c>
      <c r="M12" s="12" t="str">
        <f>MID(B12,8,1)</f>
        <v>る</v>
      </c>
      <c r="N12" s="12" t="str">
        <f>MID(B12,9,1)</f>
        <v>八</v>
      </c>
      <c r="O12" s="12" t="str">
        <f>MID(B12,10,1)</f>
        <v>百</v>
      </c>
      <c r="P12" s="13" t="str">
        <f>MID(B12,11,1)</f>
        <v>屋</v>
      </c>
    </row>
    <row r="13" spans="1:16" thickBot="1" x14ac:dyDescent="0.2">
      <c r="A13" s="55"/>
      <c r="B13" s="65"/>
      <c r="C13" s="63"/>
      <c r="D13" s="64"/>
      <c r="E13" s="59"/>
      <c r="F13" s="14" t="s">
        <v>65</v>
      </c>
      <c r="G13" s="15" t="s">
        <v>66</v>
      </c>
      <c r="H13" s="15"/>
      <c r="I13" s="15"/>
      <c r="J13" s="15" t="s">
        <v>69</v>
      </c>
      <c r="K13" s="15" t="s">
        <v>67</v>
      </c>
      <c r="L13" s="15"/>
      <c r="M13" s="15"/>
      <c r="N13" s="15" t="s">
        <v>68</v>
      </c>
      <c r="O13" s="15" t="s">
        <v>70</v>
      </c>
      <c r="P13" s="16" t="s">
        <v>68</v>
      </c>
    </row>
    <row r="14" spans="1:16" ht="15" x14ac:dyDescent="0.15">
      <c r="A14" s="54">
        <v>5</v>
      </c>
      <c r="B14" s="62" t="s">
        <v>53</v>
      </c>
      <c r="C14" s="63"/>
      <c r="D14" s="64"/>
      <c r="E14" s="58">
        <f>LEN(B14)</f>
        <v>7</v>
      </c>
      <c r="F14" s="11" t="str">
        <f>MID(B14,1,1)</f>
        <v>精</v>
      </c>
      <c r="G14" s="12" t="str">
        <f>MID(B14,2,1)</f>
        <v>神</v>
      </c>
      <c r="H14" s="12" t="str">
        <f>MID(B14,3,1)</f>
        <v>を</v>
      </c>
      <c r="I14" s="12" t="str">
        <f>MID(B14,4,1)</f>
        <v>集</v>
      </c>
      <c r="J14" s="12" t="str">
        <f>MID(B14,5,1)</f>
        <v>中</v>
      </c>
      <c r="K14" s="12" t="str">
        <f>MID(B14,6,1)</f>
        <v>す</v>
      </c>
      <c r="L14" s="12" t="str">
        <f>MID(B14,7,1)</f>
        <v>る</v>
      </c>
      <c r="M14" s="12" t="str">
        <f>MID(B14,8,1)</f>
        <v/>
      </c>
      <c r="N14" s="12" t="str">
        <f>MID(B14,9,1)</f>
        <v/>
      </c>
      <c r="O14" s="12" t="str">
        <f>MID(B14,10,1)</f>
        <v/>
      </c>
      <c r="P14" s="13" t="str">
        <f>MID(B14,11,1)</f>
        <v/>
      </c>
    </row>
    <row r="15" spans="1:16" thickBot="1" x14ac:dyDescent="0.2">
      <c r="A15" s="55"/>
      <c r="B15" s="65"/>
      <c r="C15" s="63"/>
      <c r="D15" s="64"/>
      <c r="E15" s="59"/>
      <c r="F15" s="14" t="s">
        <v>71</v>
      </c>
      <c r="G15" s="15" t="s">
        <v>72</v>
      </c>
      <c r="H15" s="15"/>
      <c r="I15" s="15" t="s">
        <v>73</v>
      </c>
      <c r="J15" s="15" t="s">
        <v>74</v>
      </c>
      <c r="K15" s="15"/>
      <c r="L15" s="15"/>
      <c r="M15" s="15"/>
      <c r="N15" s="15"/>
      <c r="O15" s="15"/>
      <c r="P15" s="16"/>
    </row>
    <row r="16" spans="1:16" ht="15" x14ac:dyDescent="0.15">
      <c r="A16" s="54">
        <v>6</v>
      </c>
      <c r="B16" s="62" t="s">
        <v>48</v>
      </c>
      <c r="C16" s="63"/>
      <c r="D16" s="64"/>
      <c r="E16" s="58">
        <f>LEN(B16)</f>
        <v>8</v>
      </c>
      <c r="F16" s="11" t="str">
        <f>MID(B16,1,1)</f>
        <v>温</v>
      </c>
      <c r="G16" s="12" t="str">
        <f>MID(B16,2,1)</f>
        <v>度</v>
      </c>
      <c r="H16" s="12" t="str">
        <f>MID(B16,3,1)</f>
        <v>を</v>
      </c>
      <c r="I16" s="12" t="str">
        <f>MID(B16,4,1)</f>
        <v>一</v>
      </c>
      <c r="J16" s="12" t="str">
        <f>MID(B16,5,1)</f>
        <v>定</v>
      </c>
      <c r="K16" s="12" t="str">
        <f>MID(B16,6,1)</f>
        <v>に</v>
      </c>
      <c r="L16" s="12" t="str">
        <f>MID(B16,7,1)</f>
        <v>保</v>
      </c>
      <c r="M16" s="12" t="str">
        <f>MID(B16,8,1)</f>
        <v>つ</v>
      </c>
      <c r="N16" s="12" t="str">
        <f>MID(B16,9,1)</f>
        <v/>
      </c>
      <c r="O16" s="12" t="str">
        <f>MID(B16,10,1)</f>
        <v/>
      </c>
      <c r="P16" s="13" t="str">
        <f>MID(B16,11,1)</f>
        <v/>
      </c>
    </row>
    <row r="17" spans="1:16" thickBot="1" x14ac:dyDescent="0.2">
      <c r="A17" s="55"/>
      <c r="B17" s="65"/>
      <c r="C17" s="63"/>
      <c r="D17" s="64"/>
      <c r="E17" s="59"/>
      <c r="F17" s="14" t="s">
        <v>75</v>
      </c>
      <c r="G17" s="15" t="s">
        <v>77</v>
      </c>
      <c r="H17" s="15"/>
      <c r="I17" s="15" t="s">
        <v>76</v>
      </c>
      <c r="J17" s="15" t="s">
        <v>78</v>
      </c>
      <c r="K17" s="15"/>
      <c r="L17" s="15" t="s">
        <v>79</v>
      </c>
      <c r="M17" s="15"/>
      <c r="N17" s="15"/>
      <c r="O17" s="15"/>
      <c r="P17" s="16"/>
    </row>
    <row r="18" spans="1:16" ht="15" x14ac:dyDescent="0.15">
      <c r="A18" s="54">
        <v>7</v>
      </c>
      <c r="B18" s="62" t="s">
        <v>49</v>
      </c>
      <c r="C18" s="63"/>
      <c r="D18" s="64"/>
      <c r="E18" s="58">
        <f>LEN(B18)</f>
        <v>8</v>
      </c>
      <c r="F18" s="11" t="str">
        <f>MID(B18,1,1)</f>
        <v>保</v>
      </c>
      <c r="G18" s="12" t="str">
        <f>MID(B18,2,1)</f>
        <v>健</v>
      </c>
      <c r="H18" s="12" t="str">
        <f>MID(B18,3,1)</f>
        <v>室</v>
      </c>
      <c r="I18" s="12" t="str">
        <f>MID(B18,4,1)</f>
        <v>で</v>
      </c>
      <c r="J18" s="12" t="str">
        <f>MID(B18,5,1)</f>
        <v>消</v>
      </c>
      <c r="K18" s="12" t="str">
        <f>MID(B18,6,1)</f>
        <v>毒</v>
      </c>
      <c r="L18" s="12" t="str">
        <f>MID(B18,7,1)</f>
        <v>す</v>
      </c>
      <c r="M18" s="12" t="str">
        <f>MID(B18,8,1)</f>
        <v>る</v>
      </c>
      <c r="N18" s="12" t="str">
        <f>MID(B18,9,1)</f>
        <v/>
      </c>
      <c r="O18" s="12" t="str">
        <f>MID(B18,10,1)</f>
        <v/>
      </c>
      <c r="P18" s="13" t="str">
        <f>MID(B18,11,1)</f>
        <v/>
      </c>
    </row>
    <row r="19" spans="1:16" thickBot="1" x14ac:dyDescent="0.2">
      <c r="A19" s="55"/>
      <c r="B19" s="65"/>
      <c r="C19" s="63"/>
      <c r="D19" s="64"/>
      <c r="E19" s="59"/>
      <c r="F19" s="14" t="s">
        <v>80</v>
      </c>
      <c r="G19" s="15" t="s">
        <v>81</v>
      </c>
      <c r="H19" s="15" t="s">
        <v>82</v>
      </c>
      <c r="I19" s="15"/>
      <c r="J19" s="15" t="s">
        <v>83</v>
      </c>
      <c r="K19" s="15" t="s">
        <v>84</v>
      </c>
      <c r="L19" s="15"/>
      <c r="M19" s="15"/>
      <c r="N19" s="15"/>
      <c r="O19" s="15"/>
      <c r="P19" s="16"/>
    </row>
    <row r="20" spans="1:16" ht="15" x14ac:dyDescent="0.15">
      <c r="A20" s="54">
        <v>8</v>
      </c>
      <c r="B20" s="62" t="s">
        <v>50</v>
      </c>
      <c r="C20" s="63"/>
      <c r="D20" s="64"/>
      <c r="E20" s="58">
        <f>LEN(B20)</f>
        <v>11</v>
      </c>
      <c r="F20" s="11" t="str">
        <f>MID(B20,1,1)</f>
        <v>二</v>
      </c>
      <c r="G20" s="12" t="str">
        <f>MID(B20,2,1)</f>
        <v>人</v>
      </c>
      <c r="H20" s="12" t="str">
        <f>MID(B20,3,1)</f>
        <v>の</v>
      </c>
      <c r="I20" s="12" t="str">
        <f>MID(B20,4,1)</f>
        <v>友</v>
      </c>
      <c r="J20" s="12" t="str">
        <f>MID(B20,5,1)</f>
        <v>情</v>
      </c>
      <c r="K20" s="12" t="str">
        <f>MID(B20,6,1)</f>
        <v>は</v>
      </c>
      <c r="L20" s="12" t="str">
        <f>MID(B20,7,1)</f>
        <v>永</v>
      </c>
      <c r="M20" s="12" t="str">
        <f>MID(B20,8,1)</f>
        <v>久</v>
      </c>
      <c r="N20" s="12" t="str">
        <f>MID(B20,9,1)</f>
        <v>に</v>
      </c>
      <c r="O20" s="12" t="str">
        <f>MID(B20,10,1)</f>
        <v>続</v>
      </c>
      <c r="P20" s="13" t="str">
        <f>MID(B20,11,1)</f>
        <v>く</v>
      </c>
    </row>
    <row r="21" spans="1:16" thickBot="1" x14ac:dyDescent="0.2">
      <c r="A21" s="55"/>
      <c r="B21" s="65"/>
      <c r="C21" s="63"/>
      <c r="D21" s="64"/>
      <c r="E21" s="59"/>
      <c r="F21" s="14" t="s">
        <v>85</v>
      </c>
      <c r="G21" s="15" t="s">
        <v>87</v>
      </c>
      <c r="H21" s="15"/>
      <c r="I21" s="15" t="s">
        <v>88</v>
      </c>
      <c r="J21" s="15" t="s">
        <v>89</v>
      </c>
      <c r="K21" s="15"/>
      <c r="L21" s="15" t="s">
        <v>69</v>
      </c>
      <c r="M21" s="15" t="s">
        <v>90</v>
      </c>
      <c r="N21" s="15"/>
      <c r="O21" s="15" t="s">
        <v>86</v>
      </c>
      <c r="P21" s="16"/>
    </row>
    <row r="22" spans="1:16" ht="15" x14ac:dyDescent="0.15">
      <c r="A22" s="54">
        <v>9</v>
      </c>
      <c r="B22" s="62" t="s">
        <v>51</v>
      </c>
      <c r="C22" s="63"/>
      <c r="D22" s="64"/>
      <c r="E22" s="58">
        <f>LEN(B22)</f>
        <v>9</v>
      </c>
      <c r="F22" s="11" t="str">
        <f>MID(B22,1,1)</f>
        <v>強</v>
      </c>
      <c r="G22" s="12" t="str">
        <f>MID(B22,2,1)</f>
        <v>い</v>
      </c>
      <c r="H22" s="12" t="str">
        <f>MID(B22,3,1)</f>
        <v>意</v>
      </c>
      <c r="I22" s="12" t="str">
        <f>MID(B22,4,1)</f>
        <v>志</v>
      </c>
      <c r="J22" s="12" t="str">
        <f>MID(B22,5,1)</f>
        <v>で</v>
      </c>
      <c r="K22" s="12" t="str">
        <f>MID(B22,6,1)</f>
        <v>行</v>
      </c>
      <c r="L22" s="12" t="str">
        <f>MID(B22,7,1)</f>
        <v>動</v>
      </c>
      <c r="M22" s="12" t="str">
        <f>MID(B22,8,1)</f>
        <v>す</v>
      </c>
      <c r="N22" s="12" t="str">
        <f>MID(B22,9,1)</f>
        <v>る</v>
      </c>
      <c r="O22" s="12" t="str">
        <f>MID(B22,10,1)</f>
        <v/>
      </c>
      <c r="P22" s="13" t="str">
        <f>MID(B22,11,1)</f>
        <v/>
      </c>
    </row>
    <row r="23" spans="1:16" thickBot="1" x14ac:dyDescent="0.2">
      <c r="A23" s="55"/>
      <c r="B23" s="65"/>
      <c r="C23" s="63"/>
      <c r="D23" s="64"/>
      <c r="E23" s="59"/>
      <c r="F23" s="14" t="s">
        <v>91</v>
      </c>
      <c r="G23" s="15"/>
      <c r="H23" s="15" t="s">
        <v>92</v>
      </c>
      <c r="I23" s="15" t="s">
        <v>93</v>
      </c>
      <c r="J23" s="15"/>
      <c r="K23" s="15" t="s">
        <v>94</v>
      </c>
      <c r="L23" s="15" t="s">
        <v>95</v>
      </c>
      <c r="M23" s="15"/>
      <c r="N23" s="15"/>
      <c r="O23" s="15"/>
      <c r="P23" s="16"/>
    </row>
    <row r="24" spans="1:16" ht="15" x14ac:dyDescent="0.15">
      <c r="A24" s="54">
        <v>10</v>
      </c>
      <c r="B24" s="62" t="s">
        <v>52</v>
      </c>
      <c r="C24" s="63"/>
      <c r="D24" s="64"/>
      <c r="E24" s="58">
        <f>LEN(B24)</f>
        <v>8</v>
      </c>
      <c r="F24" s="11" t="str">
        <f>MID(B24,1,1)</f>
        <v>眼</v>
      </c>
      <c r="G24" s="12" t="str">
        <f>MID(B24,2,1)</f>
        <v>鏡</v>
      </c>
      <c r="H24" s="12" t="str">
        <f>MID(B24,3,1)</f>
        <v>を</v>
      </c>
      <c r="I24" s="12" t="str">
        <f>MID(B24,4,1)</f>
        <v>か</v>
      </c>
      <c r="J24" s="12" t="str">
        <f>MID(B24,5,1)</f>
        <v>け</v>
      </c>
      <c r="K24" s="12" t="str">
        <f>MID(B24,6,1)</f>
        <v>た</v>
      </c>
      <c r="L24" s="12" t="str">
        <f>MID(B24,7,1)</f>
        <v>博</v>
      </c>
      <c r="M24" s="12" t="str">
        <f>MID(B24,8,1)</f>
        <v>士</v>
      </c>
      <c r="N24" s="12" t="str">
        <f>MID(B24,9,1)</f>
        <v/>
      </c>
      <c r="O24" s="12" t="str">
        <f>MID(B24,10,1)</f>
        <v/>
      </c>
      <c r="P24" s="13" t="str">
        <f>MID(B24,11,1)</f>
        <v/>
      </c>
    </row>
    <row r="25" spans="1:16" thickBot="1" x14ac:dyDescent="0.2">
      <c r="A25" s="55"/>
      <c r="B25" s="66"/>
      <c r="C25" s="67"/>
      <c r="D25" s="68"/>
      <c r="E25" s="59"/>
      <c r="F25" s="14" t="s">
        <v>96</v>
      </c>
      <c r="G25" s="15" t="s">
        <v>97</v>
      </c>
      <c r="H25" s="15"/>
      <c r="I25" s="15"/>
      <c r="J25" s="15"/>
      <c r="K25" s="15"/>
      <c r="L25" s="15" t="s">
        <v>98</v>
      </c>
      <c r="M25" s="15" t="s">
        <v>99</v>
      </c>
      <c r="N25" s="15"/>
      <c r="O25" s="15"/>
      <c r="P25" s="16"/>
    </row>
    <row r="39" spans="17:41" hidden="1" x14ac:dyDescent="0.15">
      <c r="Q39" s="4">
        <f ca="1">RAND()</f>
        <v>0.46068509974561445</v>
      </c>
      <c r="R39" s="4">
        <f ca="1">IF(印刷シート!$EB$2="する",RANK(Q39,$Q$39:$Q$48,0),1)</f>
        <v>6</v>
      </c>
      <c r="S39" s="17" t="str">
        <f>B2</f>
        <v>志</v>
      </c>
      <c r="T39" s="4" t="str">
        <f t="shared" ref="T39:AD39" si="0">IF(F7="","",F7)</f>
        <v>つま</v>
      </c>
      <c r="U39" s="4" t="str">
        <f t="shared" si="0"/>
        <v/>
      </c>
      <c r="V39" s="4" t="str">
        <f t="shared" si="0"/>
        <v>まい</v>
      </c>
      <c r="W39" s="4" t="str">
        <f t="shared" si="0"/>
        <v>ご</v>
      </c>
      <c r="X39" s="4" t="str">
        <f t="shared" si="0"/>
        <v/>
      </c>
      <c r="Y39" s="4" t="str">
        <f t="shared" si="0"/>
        <v/>
      </c>
      <c r="Z39" s="4" t="str">
        <f t="shared" si="0"/>
        <v/>
      </c>
      <c r="AA39" s="4" t="str">
        <f t="shared" si="0"/>
        <v/>
      </c>
      <c r="AB39" s="4" t="str">
        <f t="shared" si="0"/>
        <v/>
      </c>
      <c r="AC39" s="4" t="str">
        <f t="shared" si="0"/>
        <v/>
      </c>
      <c r="AD39" s="4" t="str">
        <f t="shared" si="0"/>
        <v/>
      </c>
      <c r="AE39" s="4" t="str">
        <f t="shared" ref="AE39:AO39" si="1">IF(F6="","",F6)</f>
        <v>妻</v>
      </c>
      <c r="AF39" s="4" t="str">
        <f t="shared" si="1"/>
        <v>が</v>
      </c>
      <c r="AG39" s="4" t="str">
        <f t="shared" si="1"/>
        <v>迷</v>
      </c>
      <c r="AH39" s="4" t="str">
        <f t="shared" si="1"/>
        <v>子</v>
      </c>
      <c r="AI39" s="4" t="str">
        <f t="shared" si="1"/>
        <v>を</v>
      </c>
      <c r="AJ39" s="4" t="str">
        <f t="shared" si="1"/>
        <v>さ</v>
      </c>
      <c r="AK39" s="4" t="str">
        <f t="shared" si="1"/>
        <v>が</v>
      </c>
      <c r="AL39" s="4" t="str">
        <f t="shared" si="1"/>
        <v>す</v>
      </c>
      <c r="AM39" s="4" t="str">
        <f t="shared" si="1"/>
        <v/>
      </c>
      <c r="AN39" s="4" t="str">
        <f t="shared" si="1"/>
        <v/>
      </c>
      <c r="AO39" s="4" t="str">
        <f t="shared" si="1"/>
        <v/>
      </c>
    </row>
    <row r="40" spans="17:41" hidden="1" x14ac:dyDescent="0.15">
      <c r="Q40" s="4">
        <f t="shared" ref="Q40:Q48" ca="1" si="2">RAND()</f>
        <v>0.35937629560164053</v>
      </c>
      <c r="R40" s="4">
        <f ca="1">IF(印刷シート!$EB$2="する",RANK(Q40,$Q$39:$Q$48,0),2)</f>
        <v>7</v>
      </c>
      <c r="S40" s="17" t="str">
        <f>C2</f>
        <v>永</v>
      </c>
      <c r="T40" s="4" t="str">
        <f t="shared" ref="T40:AD40" si="3">IF(F9="","",F9)</f>
        <v>くだ</v>
      </c>
      <c r="U40" s="4" t="str">
        <f t="shared" si="3"/>
        <v>もの</v>
      </c>
      <c r="V40" s="4" t="str">
        <f t="shared" si="3"/>
        <v/>
      </c>
      <c r="W40" s="4" t="str">
        <f t="shared" si="3"/>
        <v>か</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果</v>
      </c>
      <c r="AF40" s="4" t="str">
        <f t="shared" si="4"/>
        <v>物</v>
      </c>
      <c r="AG40" s="4" t="str">
        <f t="shared" si="4"/>
        <v>を</v>
      </c>
      <c r="AH40" s="4" t="str">
        <f t="shared" si="4"/>
        <v>買</v>
      </c>
      <c r="AI40" s="4" t="str">
        <f t="shared" si="4"/>
        <v>う</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0.22540874597120808</v>
      </c>
      <c r="R41" s="4">
        <f ca="1">IF(印刷シート!$EB$2="する",RANK(Q41,$Q$39:$Q$48,0),3)</f>
        <v>8</v>
      </c>
      <c r="S41" s="17" t="str">
        <f>D2</f>
        <v>久</v>
      </c>
      <c r="T41" s="4" t="str">
        <f t="shared" ref="T41:AD41" si="5">IF(F11="","",F11)</f>
        <v>か</v>
      </c>
      <c r="U41" s="4" t="str">
        <f t="shared" si="5"/>
        <v>わら</v>
      </c>
      <c r="V41" s="4" t="str">
        <f t="shared" si="5"/>
        <v/>
      </c>
      <c r="W41" s="4" t="str">
        <f t="shared" si="5"/>
        <v>ちゅう</v>
      </c>
      <c r="X41" s="4" t="str">
        <f t="shared" si="5"/>
        <v>しょく</v>
      </c>
      <c r="Y41" s="4" t="str">
        <f t="shared" si="5"/>
        <v/>
      </c>
      <c r="Z41" s="4" t="str">
        <f t="shared" si="5"/>
        <v>た</v>
      </c>
      <c r="AA41" s="4" t="str">
        <f t="shared" si="5"/>
        <v/>
      </c>
      <c r="AB41" s="4" t="str">
        <f t="shared" si="5"/>
        <v/>
      </c>
      <c r="AC41" s="4" t="str">
        <f t="shared" si="5"/>
        <v/>
      </c>
      <c r="AD41" s="4" t="str">
        <f t="shared" si="5"/>
        <v/>
      </c>
      <c r="AE41" s="4" t="str">
        <f t="shared" ref="AE41:AO41" si="6">IF(F10="","",F10)</f>
        <v>河</v>
      </c>
      <c r="AF41" s="4" t="str">
        <f t="shared" si="6"/>
        <v>原</v>
      </c>
      <c r="AG41" s="4" t="str">
        <f t="shared" si="6"/>
        <v>で</v>
      </c>
      <c r="AH41" s="4" t="str">
        <f t="shared" si="6"/>
        <v>昼</v>
      </c>
      <c r="AI41" s="4" t="str">
        <f t="shared" si="6"/>
        <v>食</v>
      </c>
      <c r="AJ41" s="4" t="str">
        <f t="shared" si="6"/>
        <v>を</v>
      </c>
      <c r="AK41" s="4" t="str">
        <f t="shared" si="6"/>
        <v>食</v>
      </c>
      <c r="AL41" s="4" t="str">
        <f t="shared" si="6"/>
        <v>べ</v>
      </c>
      <c r="AM41" s="4" t="str">
        <f t="shared" si="6"/>
        <v>る</v>
      </c>
      <c r="AN41" s="4" t="str">
        <f t="shared" si="6"/>
        <v/>
      </c>
      <c r="AO41" s="4" t="str">
        <f t="shared" si="6"/>
        <v/>
      </c>
    </row>
    <row r="42" spans="17:41" hidden="1" x14ac:dyDescent="0.15">
      <c r="Q42" s="4">
        <f t="shared" ca="1" si="2"/>
        <v>0.54642857652110721</v>
      </c>
      <c r="R42" s="4">
        <f ca="1">IF(印刷シート!$EB$2="する",RANK(Q42,$Q$39:$Q$48,0),4)</f>
        <v>4</v>
      </c>
      <c r="S42" s="17" t="str">
        <f>E2</f>
        <v>毒</v>
      </c>
      <c r="T42" s="4" t="str">
        <f t="shared" ref="T42:AD42" si="7">IF(F13="","",F13)</f>
        <v>がん</v>
      </c>
      <c r="U42" s="4" t="str">
        <f t="shared" si="7"/>
        <v>じつ</v>
      </c>
      <c r="V42" s="4" t="str">
        <f t="shared" si="7"/>
        <v/>
      </c>
      <c r="W42" s="4" t="str">
        <f t="shared" si="7"/>
        <v/>
      </c>
      <c r="X42" s="4" t="str">
        <f t="shared" si="7"/>
        <v>えい</v>
      </c>
      <c r="Y42" s="4" t="str">
        <f t="shared" si="7"/>
        <v>ぎょう</v>
      </c>
      <c r="Z42" s="4" t="str">
        <f t="shared" si="7"/>
        <v/>
      </c>
      <c r="AA42" s="4" t="str">
        <f t="shared" si="7"/>
        <v/>
      </c>
      <c r="AB42" s="4" t="str">
        <f t="shared" si="7"/>
        <v>や</v>
      </c>
      <c r="AC42" s="4" t="str">
        <f t="shared" si="7"/>
        <v>お</v>
      </c>
      <c r="AD42" s="4" t="str">
        <f t="shared" si="7"/>
        <v>や</v>
      </c>
      <c r="AE42" s="4" t="str">
        <f t="shared" ref="AE42:AO42" si="8">IF(F12="","",F12)</f>
        <v>元</v>
      </c>
      <c r="AF42" s="4" t="str">
        <f t="shared" si="8"/>
        <v>日</v>
      </c>
      <c r="AG42" s="4" t="str">
        <f t="shared" si="8"/>
        <v>か</v>
      </c>
      <c r="AH42" s="4" t="str">
        <f t="shared" si="8"/>
        <v>ら</v>
      </c>
      <c r="AI42" s="4" t="str">
        <f t="shared" si="8"/>
        <v>営</v>
      </c>
      <c r="AJ42" s="4" t="str">
        <f t="shared" si="8"/>
        <v>業</v>
      </c>
      <c r="AK42" s="4" t="str">
        <f t="shared" si="8"/>
        <v>す</v>
      </c>
      <c r="AL42" s="4" t="str">
        <f t="shared" si="8"/>
        <v>る</v>
      </c>
      <c r="AM42" s="4" t="str">
        <f t="shared" si="8"/>
        <v>八</v>
      </c>
      <c r="AN42" s="4" t="str">
        <f t="shared" si="8"/>
        <v>百</v>
      </c>
      <c r="AO42" s="4" t="str">
        <f t="shared" si="8"/>
        <v>屋</v>
      </c>
    </row>
    <row r="43" spans="17:41" hidden="1" x14ac:dyDescent="0.15">
      <c r="Q43" s="4">
        <f t="shared" ca="1" si="2"/>
        <v>0.88059431898084484</v>
      </c>
      <c r="R43" s="4">
        <f ca="1">IF(印刷シート!$EB$2="する",RANK(Q43,$Q$39:$Q$48,0),5)</f>
        <v>1</v>
      </c>
      <c r="S43" s="17" t="str">
        <f>F2</f>
        <v>営</v>
      </c>
      <c r="T43" s="4" t="str">
        <f t="shared" ref="T43:AD43" si="9">IF(F15="","",F15)</f>
        <v>せい</v>
      </c>
      <c r="U43" s="4" t="str">
        <f t="shared" si="9"/>
        <v>しん</v>
      </c>
      <c r="V43" s="4" t="str">
        <f t="shared" si="9"/>
        <v/>
      </c>
      <c r="W43" s="4" t="str">
        <f t="shared" si="9"/>
        <v>しゅう</v>
      </c>
      <c r="X43" s="4" t="str">
        <f t="shared" si="9"/>
        <v>ちゅう</v>
      </c>
      <c r="Y43" s="4" t="str">
        <f t="shared" si="9"/>
        <v/>
      </c>
      <c r="Z43" s="4" t="str">
        <f t="shared" si="9"/>
        <v/>
      </c>
      <c r="AA43" s="4" t="str">
        <f t="shared" si="9"/>
        <v/>
      </c>
      <c r="AB43" s="4" t="str">
        <f t="shared" si="9"/>
        <v/>
      </c>
      <c r="AC43" s="4" t="str">
        <f t="shared" si="9"/>
        <v/>
      </c>
      <c r="AD43" s="4" t="str">
        <f t="shared" si="9"/>
        <v/>
      </c>
      <c r="AE43" s="4" t="str">
        <f t="shared" ref="AE43:AO43" si="10">IF(F14="","",F14)</f>
        <v>精</v>
      </c>
      <c r="AF43" s="4" t="str">
        <f t="shared" si="10"/>
        <v>神</v>
      </c>
      <c r="AG43" s="4" t="str">
        <f t="shared" si="10"/>
        <v>を</v>
      </c>
      <c r="AH43" s="4" t="str">
        <f t="shared" si="10"/>
        <v>集</v>
      </c>
      <c r="AI43" s="4" t="str">
        <f t="shared" si="10"/>
        <v>中</v>
      </c>
      <c r="AJ43" s="4" t="str">
        <f t="shared" si="10"/>
        <v>す</v>
      </c>
      <c r="AK43" s="4" t="str">
        <f t="shared" si="10"/>
        <v>る</v>
      </c>
      <c r="AL43" s="4" t="str">
        <f t="shared" si="10"/>
        <v/>
      </c>
      <c r="AM43" s="4" t="str">
        <f t="shared" si="10"/>
        <v/>
      </c>
      <c r="AN43" s="4" t="str">
        <f t="shared" si="10"/>
        <v/>
      </c>
      <c r="AO43" s="4" t="str">
        <f t="shared" si="10"/>
        <v/>
      </c>
    </row>
    <row r="44" spans="17:41" hidden="1" x14ac:dyDescent="0.15">
      <c r="Q44" s="4">
        <f t="shared" ca="1" si="2"/>
        <v>0.62192804496930576</v>
      </c>
      <c r="R44" s="4">
        <f ca="1">IF(印刷シート!$EB$2="する",RANK(Q44,$Q$39:$Q$48,0),6)</f>
        <v>2</v>
      </c>
      <c r="S44" s="17" t="str">
        <f>G2</f>
        <v>妻</v>
      </c>
      <c r="T44" s="4" t="str">
        <f t="shared" ref="T44:AD44" si="11">IF(F17="","",F17)</f>
        <v>おん</v>
      </c>
      <c r="U44" s="4" t="str">
        <f t="shared" si="11"/>
        <v>ど</v>
      </c>
      <c r="V44" s="4" t="str">
        <f t="shared" si="11"/>
        <v/>
      </c>
      <c r="W44" s="4" t="str">
        <f t="shared" si="11"/>
        <v>いっ</v>
      </c>
      <c r="X44" s="4" t="str">
        <f t="shared" si="11"/>
        <v>てい</v>
      </c>
      <c r="Y44" s="4" t="str">
        <f t="shared" si="11"/>
        <v/>
      </c>
      <c r="Z44" s="4" t="str">
        <f t="shared" si="11"/>
        <v>たも</v>
      </c>
      <c r="AA44" s="4" t="str">
        <f t="shared" si="11"/>
        <v/>
      </c>
      <c r="AB44" s="4" t="str">
        <f t="shared" si="11"/>
        <v/>
      </c>
      <c r="AC44" s="4" t="str">
        <f t="shared" si="11"/>
        <v/>
      </c>
      <c r="AD44" s="4" t="str">
        <f t="shared" si="11"/>
        <v/>
      </c>
      <c r="AE44" s="4" t="str">
        <f t="shared" ref="AE44:AO44" si="12">IF(F16="","",F16)</f>
        <v>温</v>
      </c>
      <c r="AF44" s="4" t="str">
        <f t="shared" si="12"/>
        <v>度</v>
      </c>
      <c r="AG44" s="4" t="str">
        <f t="shared" si="12"/>
        <v>を</v>
      </c>
      <c r="AH44" s="4" t="str">
        <f t="shared" si="12"/>
        <v>一</v>
      </c>
      <c r="AI44" s="4" t="str">
        <f t="shared" si="12"/>
        <v>定</v>
      </c>
      <c r="AJ44" s="4" t="str">
        <f t="shared" si="12"/>
        <v>に</v>
      </c>
      <c r="AK44" s="4" t="str">
        <f t="shared" si="12"/>
        <v>保</v>
      </c>
      <c r="AL44" s="4" t="str">
        <f t="shared" si="12"/>
        <v>つ</v>
      </c>
      <c r="AM44" s="4" t="str">
        <f t="shared" si="12"/>
        <v/>
      </c>
      <c r="AN44" s="4" t="str">
        <f t="shared" si="12"/>
        <v/>
      </c>
      <c r="AO44" s="4" t="str">
        <f t="shared" si="12"/>
        <v/>
      </c>
    </row>
    <row r="45" spans="17:41" hidden="1" x14ac:dyDescent="0.15">
      <c r="Q45" s="4">
        <f t="shared" ca="1" si="2"/>
        <v>0.52831620329147011</v>
      </c>
      <c r="R45" s="4">
        <f ca="1">IF(印刷シート!$EB$2="する",RANK(Q45,$Q$39:$Q$48,0),7)</f>
        <v>5</v>
      </c>
      <c r="S45" s="17" t="str">
        <f>H2</f>
        <v>精</v>
      </c>
      <c r="T45" s="4" t="str">
        <f t="shared" ref="T45:AD45" si="13">IF(F19="","",F19)</f>
        <v>ほ</v>
      </c>
      <c r="U45" s="4" t="str">
        <f t="shared" si="13"/>
        <v>けん</v>
      </c>
      <c r="V45" s="4" t="str">
        <f t="shared" si="13"/>
        <v>しつ</v>
      </c>
      <c r="W45" s="4" t="str">
        <f t="shared" si="13"/>
        <v/>
      </c>
      <c r="X45" s="4" t="str">
        <f t="shared" si="13"/>
        <v>しょう</v>
      </c>
      <c r="Y45" s="4" t="str">
        <f t="shared" si="13"/>
        <v>どく</v>
      </c>
      <c r="Z45" s="4" t="str">
        <f t="shared" si="13"/>
        <v/>
      </c>
      <c r="AA45" s="4" t="str">
        <f t="shared" si="13"/>
        <v/>
      </c>
      <c r="AB45" s="4" t="str">
        <f t="shared" si="13"/>
        <v/>
      </c>
      <c r="AC45" s="4" t="str">
        <f t="shared" si="13"/>
        <v/>
      </c>
      <c r="AD45" s="4" t="str">
        <f t="shared" si="13"/>
        <v/>
      </c>
      <c r="AE45" s="4" t="str">
        <f t="shared" ref="AE45:AO45" si="14">IF(F18="","",F18)</f>
        <v>保</v>
      </c>
      <c r="AF45" s="4" t="str">
        <f t="shared" si="14"/>
        <v>健</v>
      </c>
      <c r="AG45" s="4" t="str">
        <f t="shared" si="14"/>
        <v>室</v>
      </c>
      <c r="AH45" s="4" t="str">
        <f t="shared" si="14"/>
        <v>で</v>
      </c>
      <c r="AI45" s="4" t="str">
        <f t="shared" si="14"/>
        <v>消</v>
      </c>
      <c r="AJ45" s="4" t="str">
        <f t="shared" si="14"/>
        <v>毒</v>
      </c>
      <c r="AK45" s="4" t="str">
        <f t="shared" si="14"/>
        <v>す</v>
      </c>
      <c r="AL45" s="4" t="str">
        <f t="shared" si="14"/>
        <v>る</v>
      </c>
      <c r="AM45" s="4" t="str">
        <f t="shared" si="14"/>
        <v/>
      </c>
      <c r="AN45" s="4" t="str">
        <f t="shared" si="14"/>
        <v/>
      </c>
      <c r="AO45" s="4" t="str">
        <f t="shared" si="14"/>
        <v/>
      </c>
    </row>
    <row r="46" spans="17:41" hidden="1" x14ac:dyDescent="0.15">
      <c r="Q46" s="4">
        <f t="shared" ca="1" si="2"/>
        <v>0.58289800697303829</v>
      </c>
      <c r="R46" s="4">
        <f ca="1">IF(印刷シート!$EB$2="する",RANK(Q46,$Q$39:$Q$48,0),8)</f>
        <v>3</v>
      </c>
      <c r="S46" s="17" t="str">
        <f>I2</f>
        <v>保</v>
      </c>
      <c r="T46" s="4" t="str">
        <f t="shared" ref="T46:AD46" si="15">IF(F21="","",F21)</f>
        <v>ふた</v>
      </c>
      <c r="U46" s="4" t="str">
        <f t="shared" si="15"/>
        <v>り</v>
      </c>
      <c r="V46" s="4" t="str">
        <f t="shared" si="15"/>
        <v/>
      </c>
      <c r="W46" s="4" t="str">
        <f t="shared" si="15"/>
        <v>ゆう</v>
      </c>
      <c r="X46" s="4" t="str">
        <f t="shared" si="15"/>
        <v>じょう</v>
      </c>
      <c r="Y46" s="4" t="str">
        <f t="shared" si="15"/>
        <v/>
      </c>
      <c r="Z46" s="4" t="str">
        <f t="shared" si="15"/>
        <v>えい</v>
      </c>
      <c r="AA46" s="4" t="str">
        <f t="shared" si="15"/>
        <v>きゅう</v>
      </c>
      <c r="AB46" s="4" t="str">
        <f t="shared" si="15"/>
        <v/>
      </c>
      <c r="AC46" s="4" t="str">
        <f t="shared" si="15"/>
        <v>つづ</v>
      </c>
      <c r="AD46" s="4" t="str">
        <f t="shared" si="15"/>
        <v/>
      </c>
      <c r="AE46" s="4" t="str">
        <f t="shared" ref="AE46:AO46" si="16">IF(F20="","",F20)</f>
        <v>二</v>
      </c>
      <c r="AF46" s="4" t="str">
        <f t="shared" si="16"/>
        <v>人</v>
      </c>
      <c r="AG46" s="4" t="str">
        <f t="shared" si="16"/>
        <v>の</v>
      </c>
      <c r="AH46" s="4" t="str">
        <f t="shared" si="16"/>
        <v>友</v>
      </c>
      <c r="AI46" s="4" t="str">
        <f t="shared" si="16"/>
        <v>情</v>
      </c>
      <c r="AJ46" s="4" t="str">
        <f t="shared" si="16"/>
        <v>は</v>
      </c>
      <c r="AK46" s="4" t="str">
        <f t="shared" si="16"/>
        <v>永</v>
      </c>
      <c r="AL46" s="4" t="str">
        <f t="shared" si="16"/>
        <v>久</v>
      </c>
      <c r="AM46" s="4" t="str">
        <f t="shared" si="16"/>
        <v>に</v>
      </c>
      <c r="AN46" s="4" t="str">
        <f t="shared" si="16"/>
        <v>続</v>
      </c>
      <c r="AO46" s="4" t="str">
        <f t="shared" si="16"/>
        <v>く</v>
      </c>
    </row>
    <row r="47" spans="17:41" hidden="1" x14ac:dyDescent="0.15">
      <c r="Q47" s="4">
        <f t="shared" ca="1" si="2"/>
        <v>6.4462957086863892E-2</v>
      </c>
      <c r="R47" s="4">
        <f ca="1">IF(印刷シート!$EB$2="する",RANK(Q47,$Q$39:$Q$48,0),9)</f>
        <v>9</v>
      </c>
      <c r="S47" s="17" t="str">
        <f>J2</f>
        <v>眼</v>
      </c>
      <c r="T47" s="4" t="str">
        <f t="shared" ref="T47:AD47" si="17">IF(F23="","",F23)</f>
        <v>つよ</v>
      </c>
      <c r="U47" s="4" t="str">
        <f t="shared" si="17"/>
        <v/>
      </c>
      <c r="V47" s="4" t="str">
        <f t="shared" si="17"/>
        <v>い</v>
      </c>
      <c r="W47" s="4" t="str">
        <f t="shared" si="17"/>
        <v>し</v>
      </c>
      <c r="X47" s="4" t="str">
        <f t="shared" si="17"/>
        <v/>
      </c>
      <c r="Y47" s="4" t="str">
        <f t="shared" si="17"/>
        <v>こう</v>
      </c>
      <c r="Z47" s="4" t="str">
        <f t="shared" si="17"/>
        <v>どう</v>
      </c>
      <c r="AA47" s="4" t="str">
        <f t="shared" si="17"/>
        <v/>
      </c>
      <c r="AB47" s="4" t="str">
        <f t="shared" si="17"/>
        <v/>
      </c>
      <c r="AC47" s="4" t="str">
        <f t="shared" si="17"/>
        <v/>
      </c>
      <c r="AD47" s="4" t="str">
        <f t="shared" si="17"/>
        <v/>
      </c>
      <c r="AE47" s="4" t="str">
        <f t="shared" ref="AE47:AO47" si="18">IF(F22="","",F22)</f>
        <v>強</v>
      </c>
      <c r="AF47" s="4" t="str">
        <f t="shared" si="18"/>
        <v>い</v>
      </c>
      <c r="AG47" s="4" t="str">
        <f t="shared" si="18"/>
        <v>意</v>
      </c>
      <c r="AH47" s="4" t="str">
        <f t="shared" si="18"/>
        <v>志</v>
      </c>
      <c r="AI47" s="4" t="str">
        <f t="shared" si="18"/>
        <v>で</v>
      </c>
      <c r="AJ47" s="4" t="str">
        <f t="shared" si="18"/>
        <v>行</v>
      </c>
      <c r="AK47" s="4" t="str">
        <f t="shared" si="18"/>
        <v>動</v>
      </c>
      <c r="AL47" s="4" t="str">
        <f t="shared" si="18"/>
        <v>す</v>
      </c>
      <c r="AM47" s="4" t="str">
        <f t="shared" si="18"/>
        <v>る</v>
      </c>
      <c r="AN47" s="4" t="str">
        <f t="shared" si="18"/>
        <v/>
      </c>
      <c r="AO47" s="4" t="str">
        <f t="shared" si="18"/>
        <v/>
      </c>
    </row>
    <row r="48" spans="17:41" hidden="1" x14ac:dyDescent="0.15">
      <c r="Q48" s="4">
        <f t="shared" ca="1" si="2"/>
        <v>1.8688988074944901E-2</v>
      </c>
      <c r="R48" s="4">
        <f ca="1">IF(印刷シート!$EB$2="する",RANK(Q48,$Q$39:$Q$48,0),10)</f>
        <v>10</v>
      </c>
      <c r="S48" s="17" t="str">
        <f>K2</f>
        <v>鏡</v>
      </c>
      <c r="T48" s="4" t="str">
        <f t="shared" ref="T48:AD48" si="19">IF(F25="","",F25)</f>
        <v>め</v>
      </c>
      <c r="U48" s="4" t="str">
        <f t="shared" si="19"/>
        <v>がね</v>
      </c>
      <c r="V48" s="4" t="str">
        <f t="shared" si="19"/>
        <v/>
      </c>
      <c r="W48" s="4" t="str">
        <f t="shared" si="19"/>
        <v/>
      </c>
      <c r="X48" s="4" t="str">
        <f t="shared" si="19"/>
        <v/>
      </c>
      <c r="Y48" s="4" t="str">
        <f t="shared" si="19"/>
        <v/>
      </c>
      <c r="Z48" s="4" t="str">
        <f t="shared" si="19"/>
        <v>はか</v>
      </c>
      <c r="AA48" s="4" t="str">
        <f t="shared" si="19"/>
        <v>せ</v>
      </c>
      <c r="AB48" s="4" t="str">
        <f t="shared" si="19"/>
        <v/>
      </c>
      <c r="AC48" s="4" t="str">
        <f t="shared" si="19"/>
        <v/>
      </c>
      <c r="AD48" s="4" t="str">
        <f t="shared" si="19"/>
        <v/>
      </c>
      <c r="AE48" s="4" t="str">
        <f t="shared" ref="AE48:AO48" si="20">IF(F24="","",F24)</f>
        <v>眼</v>
      </c>
      <c r="AF48" s="4" t="str">
        <f t="shared" si="20"/>
        <v>鏡</v>
      </c>
      <c r="AG48" s="4" t="str">
        <f t="shared" si="20"/>
        <v>を</v>
      </c>
      <c r="AH48" s="4" t="str">
        <f t="shared" si="20"/>
        <v>か</v>
      </c>
      <c r="AI48" s="4" t="str">
        <f t="shared" si="20"/>
        <v>け</v>
      </c>
      <c r="AJ48" s="4" t="str">
        <f t="shared" si="20"/>
        <v>た</v>
      </c>
      <c r="AK48" s="4" t="str">
        <f t="shared" si="20"/>
        <v>博</v>
      </c>
      <c r="AL48" s="4" t="str">
        <f t="shared" si="20"/>
        <v>士</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2023-08-03T00:41:28Z</cp:lastPrinted>
  <dcterms:created xsi:type="dcterms:W3CDTF">2011-08-04T02:55:31Z</dcterms:created>
  <dcterms:modified xsi:type="dcterms:W3CDTF">2023-08-04T09:00:42Z</dcterms:modified>
</cp:coreProperties>
</file>