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67" documentId="8_{53370C10-6B58-4C3C-A391-DBE7E263C877}" xr6:coauthVersionLast="47" xr6:coauthVersionMax="47" xr10:uidLastSave="{C093FB05-775F-44AA-A55C-B4C29F5B3AE7}"/>
  <workbookProtection workbookAlgorithmName="SHA-512" workbookHashValue="Gxuhik0iGW0ec7R3Ui9xxbiirdP0vyZM8COZqRnb+62X0mSULVMyQYyOfTqHbGSA7CA5sxXixkX/9PpaZTzagA==" workbookSaltValue="XP5cxNw0YiPzdspwmEtdXA=="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<sst xmlns="http://schemas.openxmlformats.org/spreadsheetml/2006/main" count="91" uniqueCount="89">
  <si>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</si>
  <si>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</si>
  <si>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</si>
  <si>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</si>
  <si>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</si>
  <si>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</si>
  <si>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</si>
  <si>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</si>
  <si>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</si>
  <si>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</si>
  <si>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</si>
  <si>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</si>
  <si>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</si>
  <si>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</si>
  <si>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</si>
  <si>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</si>
  <si>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</si>
  <si>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</si>
  <si>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</si>
  <si>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</si>
  <si>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</si>
  <si>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</si>
  <si>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</si>
  <si>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</si>
  <si>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</si>
  <si>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</si>
  <si>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</si>
  <si>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</si>
  <si>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</si>
  <si>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頂</t>
    <rPh sb="0" eb="1">
      <t>イタダキ</t>
    </rPh>
    <phoneticPr fontId="17"/>
  </si>
  <si>
    <t>忠</t>
    <rPh sb="0" eb="1">
      <t>タダシ</t>
    </rPh>
    <phoneticPr fontId="17"/>
  </si>
  <si>
    <t>誠</t>
    <rPh sb="0" eb="1">
      <t>マコト</t>
    </rPh>
    <phoneticPr fontId="17"/>
  </si>
  <si>
    <t>敵</t>
    <rPh sb="0" eb="1">
      <t>テキ</t>
    </rPh>
    <phoneticPr fontId="17"/>
  </si>
  <si>
    <t>蚕</t>
    <rPh sb="0" eb="1">
      <t>カイコ</t>
    </rPh>
    <phoneticPr fontId="17"/>
  </si>
  <si>
    <t>己</t>
    <rPh sb="0" eb="1">
      <t>オノレ</t>
    </rPh>
    <phoneticPr fontId="17"/>
  </si>
  <si>
    <t>除</t>
    <rPh sb="0" eb="1">
      <t>ノゾ</t>
    </rPh>
    <phoneticPr fontId="17"/>
  </si>
  <si>
    <t>仁</t>
    <rPh sb="0" eb="1">
      <t>ジン</t>
    </rPh>
    <phoneticPr fontId="17"/>
  </si>
  <si>
    <t>6-2-4</t>
    <phoneticPr fontId="1"/>
  </si>
  <si>
    <t>雪を頂く山頂に登る</t>
    <rPh sb="0" eb="1">
      <t>ユキ</t>
    </rPh>
    <rPh sb="2" eb="3">
      <t>イタダ</t>
    </rPh>
    <rPh sb="4" eb="6">
      <t>サンチョウ</t>
    </rPh>
    <rPh sb="7" eb="8">
      <t>ノボ</t>
    </rPh>
    <phoneticPr fontId="1"/>
  </si>
  <si>
    <t>仁愛の深い人</t>
    <rPh sb="0" eb="2">
      <t>ジンアイ</t>
    </rPh>
    <rPh sb="3" eb="4">
      <t>フカ</t>
    </rPh>
    <rPh sb="5" eb="6">
      <t>ヒト</t>
    </rPh>
    <phoneticPr fontId="1"/>
  </si>
  <si>
    <t>強敵を取り除く</t>
    <rPh sb="0" eb="2">
      <t>キョウテキ</t>
    </rPh>
    <rPh sb="3" eb="4">
      <t>ト</t>
    </rPh>
    <rPh sb="5" eb="6">
      <t>ノゾ</t>
    </rPh>
    <phoneticPr fontId="1"/>
  </si>
  <si>
    <t>朝、洗顔をする</t>
    <rPh sb="0" eb="1">
      <t>アサ</t>
    </rPh>
    <rPh sb="2" eb="4">
      <t>センガン</t>
    </rPh>
    <phoneticPr fontId="1"/>
  </si>
  <si>
    <t>忠誠をちかう</t>
    <rPh sb="0" eb="2">
      <t>チュウセイ</t>
    </rPh>
    <phoneticPr fontId="1"/>
  </si>
  <si>
    <t>養蚕を営む</t>
    <rPh sb="0" eb="2">
      <t>ヨウサン</t>
    </rPh>
    <rPh sb="3" eb="4">
      <t>イトナ</t>
    </rPh>
    <phoneticPr fontId="1"/>
  </si>
  <si>
    <t>玉石混交</t>
    <rPh sb="0" eb="4">
      <t>ギョクセキコンコウ</t>
    </rPh>
    <phoneticPr fontId="1"/>
  </si>
  <si>
    <t>自己主張をする</t>
    <rPh sb="0" eb="4">
      <t>ジコシュチョウ</t>
    </rPh>
    <phoneticPr fontId="1"/>
  </si>
  <si>
    <t>道路を除雪する</t>
    <rPh sb="0" eb="2">
      <t>ドウロ</t>
    </rPh>
    <rPh sb="3" eb="5">
      <t>ジョセツ</t>
    </rPh>
    <phoneticPr fontId="1"/>
  </si>
  <si>
    <t>苦楽を共にする</t>
    <rPh sb="0" eb="2">
      <t>クラク</t>
    </rPh>
    <rPh sb="3" eb="4">
      <t>トモ</t>
    </rPh>
    <phoneticPr fontId="1"/>
  </si>
  <si>
    <t>ゆき</t>
    <phoneticPr fontId="1"/>
  </si>
  <si>
    <t>いただ</t>
    <phoneticPr fontId="1"/>
  </si>
  <si>
    <t>さん</t>
    <phoneticPr fontId="1"/>
  </si>
  <si>
    <t>ちょう</t>
    <phoneticPr fontId="1"/>
  </si>
  <si>
    <t>のぼ</t>
    <phoneticPr fontId="1"/>
  </si>
  <si>
    <t>じん</t>
    <phoneticPr fontId="1"/>
  </si>
  <si>
    <t>あい</t>
    <phoneticPr fontId="1"/>
  </si>
  <si>
    <t>ふか</t>
    <phoneticPr fontId="1"/>
  </si>
  <si>
    <t>ひと</t>
    <phoneticPr fontId="1"/>
  </si>
  <si>
    <t>きょう</t>
    <phoneticPr fontId="1"/>
  </si>
  <si>
    <t>てき</t>
    <phoneticPr fontId="1"/>
  </si>
  <si>
    <t>と</t>
    <phoneticPr fontId="1"/>
  </si>
  <si>
    <t>のぞ</t>
    <phoneticPr fontId="1"/>
  </si>
  <si>
    <t>あさ</t>
    <phoneticPr fontId="1"/>
  </si>
  <si>
    <t>せん</t>
    <phoneticPr fontId="1"/>
  </si>
  <si>
    <t>がん</t>
    <phoneticPr fontId="1"/>
  </si>
  <si>
    <t>ちゅう</t>
    <phoneticPr fontId="1"/>
  </si>
  <si>
    <t>せい</t>
    <phoneticPr fontId="1"/>
  </si>
  <si>
    <t>よう</t>
    <phoneticPr fontId="1"/>
  </si>
  <si>
    <t>いとな</t>
    <phoneticPr fontId="1"/>
  </si>
  <si>
    <t>ぎょく</t>
    <phoneticPr fontId="1"/>
  </si>
  <si>
    <t>せき</t>
    <phoneticPr fontId="1"/>
  </si>
  <si>
    <t>こん</t>
    <phoneticPr fontId="1"/>
  </si>
  <si>
    <t>こう</t>
    <phoneticPr fontId="1"/>
  </si>
  <si>
    <t>じ</t>
    <phoneticPr fontId="1"/>
  </si>
  <si>
    <t>こ</t>
    <phoneticPr fontId="1"/>
  </si>
  <si>
    <t>しゅ</t>
    <phoneticPr fontId="1"/>
  </si>
  <si>
    <t>どう</t>
    <phoneticPr fontId="1"/>
  </si>
  <si>
    <t>ろ</t>
    <phoneticPr fontId="1"/>
  </si>
  <si>
    <t>じょ</t>
    <phoneticPr fontId="1"/>
  </si>
  <si>
    <t>せつ</t>
    <phoneticPr fontId="1"/>
  </si>
  <si>
    <t>く</t>
    <phoneticPr fontId="1"/>
  </si>
  <si>
    <t>らく</t>
    <phoneticPr fontId="1"/>
  </si>
  <si>
    <t>とも</t>
    <phoneticPr fontId="1"/>
  </si>
  <si>
    <t>洗</t>
    <rPh sb="0" eb="1">
      <t>アラ</t>
    </rPh>
    <phoneticPr fontId="1"/>
  </si>
  <si>
    <t>顔</t>
    <rPh sb="0" eb="1">
      <t>カオ</t>
    </rPh>
    <phoneticPr fontId="1"/>
  </si>
  <si>
    <t>自</t>
    <rPh sb="0" eb="1">
      <t>ジ</t>
    </rPh>
    <phoneticPr fontId="1"/>
  </si>
  <si>
    <t>玉</t>
    <rPh sb="0" eb="1">
      <t>タマ</t>
    </rPh>
    <phoneticPr fontId="1"/>
  </si>
  <si>
    <t>石</t>
    <rPh sb="0" eb="1">
      <t>イシ</t>
    </rPh>
    <phoneticPr fontId="1"/>
  </si>
  <si>
    <t>楽</t>
    <rPh sb="0" eb="1">
      <t>ラク</t>
    </rPh>
    <phoneticPr fontId="1"/>
  </si>
  <si>
    <t>苦</t>
    <rPh sb="0" eb="1">
      <t>クル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</si>
</sst>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576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576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576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576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576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576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576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576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577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577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577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577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577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577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577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5777"/>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5778"/>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5779"/>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5780"/>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5781"/>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5782"/>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5783"/>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5784"/>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5785"/>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5786"/>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5787"/>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5788"/>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5789"/>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5790"/>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5791"/>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455" name="図 9">
              <a:extLst>
                <a:ext uri="{FF2B5EF4-FFF2-40B4-BE49-F238E27FC236}">
                  <a16:creationId xmlns:a16="http://schemas.microsoft.com/office/drawing/2014/main" id="{C81B1CB1-3A1C-BE87-C8D3-D2F7240F443C}"/>
                </a:ext>
              </a:extLst>
            </xdr:cNvPr>
            <xdr:cNvPicPr>
              <a:picLocks noChangeArrowheads="1"/>
              <a:extLst>
                <a:ext uri="{84589F7E-364E-4C9E-8A38-B11213B215E9}">
                  <a14:cameraTool cellRange="mondai_1" spid="_x0000_s15792"/>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456" name="図 19">
              <a:extLst>
                <a:ext uri="{FF2B5EF4-FFF2-40B4-BE49-F238E27FC236}">
                  <a16:creationId xmlns:a16="http://schemas.microsoft.com/office/drawing/2014/main" id="{E7018F1A-318C-EB96-4800-B7EA7B646437}"/>
                </a:ext>
              </a:extLst>
            </xdr:cNvPr>
            <xdr:cNvPicPr>
              <a:picLocks noChangeArrowheads="1"/>
              <a:extLst>
                <a:ext uri="{84589F7E-364E-4C9E-8A38-B11213B215E9}">
                  <a14:cameraTool cellRange="mondai_1" spid="_x0000_s15793"/>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457" name="図 23">
              <a:extLst>
                <a:ext uri="{FF2B5EF4-FFF2-40B4-BE49-F238E27FC236}">
                  <a16:creationId xmlns:a16="http://schemas.microsoft.com/office/drawing/2014/main" id="{999F2BC2-D4BA-412D-5303-F0E4F93F8539}"/>
                </a:ext>
              </a:extLst>
            </xdr:cNvPr>
            <xdr:cNvPicPr>
              <a:picLocks noChangeArrowheads="1"/>
              <a:extLst>
                <a:ext uri="{84589F7E-364E-4C9E-8A38-B11213B215E9}">
                  <a14:cameraTool cellRange="mondai_1" spid="_x0000_s15794"/>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458" name="図 27">
              <a:extLst>
                <a:ext uri="{FF2B5EF4-FFF2-40B4-BE49-F238E27FC236}">
                  <a16:creationId xmlns:a16="http://schemas.microsoft.com/office/drawing/2014/main" id="{73361D78-6B13-FE05-8001-5FD1819EDBB3}"/>
                </a:ext>
              </a:extLst>
            </xdr:cNvPr>
            <xdr:cNvPicPr>
              <a:picLocks noChangeArrowheads="1"/>
              <a:extLst>
                <a:ext uri="{84589F7E-364E-4C9E-8A38-B11213B215E9}">
                  <a14:cameraTool cellRange="mondai_1" spid="_x0000_s15795"/>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459" name="図 29">
              <a:extLst>
                <a:ext uri="{FF2B5EF4-FFF2-40B4-BE49-F238E27FC236}">
                  <a16:creationId xmlns:a16="http://schemas.microsoft.com/office/drawing/2014/main" id="{FD3CE4CC-22B5-BFD5-B623-EC3C9F1C7868}"/>
                </a:ext>
              </a:extLst>
            </xdr:cNvPr>
            <xdr:cNvPicPr>
              <a:picLocks noChangeArrowheads="1"/>
              <a:extLst>
                <a:ext uri="{84589F7E-364E-4C9E-8A38-B11213B215E9}">
                  <a14:cameraTool cellRange="mondai_1" spid="_x0000_s15796"/>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460" name="図 30">
              <a:extLst>
                <a:ext uri="{FF2B5EF4-FFF2-40B4-BE49-F238E27FC236}">
                  <a16:creationId xmlns:a16="http://schemas.microsoft.com/office/drawing/2014/main" id="{752EB215-E6C7-0FDC-DEE0-AEC9BB9409F3}"/>
                </a:ext>
              </a:extLst>
            </xdr:cNvPr>
            <xdr:cNvPicPr>
              <a:picLocks noChangeArrowheads="1"/>
              <a:extLst>
                <a:ext uri="{84589F7E-364E-4C9E-8A38-B11213B215E9}">
                  <a14:cameraTool cellRange="mondai_1" spid="_x0000_s15797"/>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461" name="図 31">
              <a:extLst>
                <a:ext uri="{FF2B5EF4-FFF2-40B4-BE49-F238E27FC236}">
                  <a16:creationId xmlns:a16="http://schemas.microsoft.com/office/drawing/2014/main" id="{EBFE223B-D34F-CC57-885C-53CF4A5BF20F}"/>
                </a:ext>
              </a:extLst>
            </xdr:cNvPr>
            <xdr:cNvPicPr>
              <a:picLocks noChangeArrowheads="1"/>
              <a:extLst>
                <a:ext uri="{84589F7E-364E-4C9E-8A38-B11213B215E9}">
                  <a14:cameraTool cellRange="mondai_1" spid="_x0000_s15798"/>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462" name="図 33">
              <a:extLst>
                <a:ext uri="{FF2B5EF4-FFF2-40B4-BE49-F238E27FC236}">
                  <a16:creationId xmlns:a16="http://schemas.microsoft.com/office/drawing/2014/main" id="{AEA5D444-C1C6-A968-6D0E-20728E528824}"/>
                </a:ext>
              </a:extLst>
            </xdr:cNvPr>
            <xdr:cNvPicPr>
              <a:picLocks noChangeArrowheads="1"/>
              <a:extLst>
                <a:ext uri="{84589F7E-364E-4C9E-8A38-B11213B215E9}">
                  <a14:cameraTool cellRange="mondai_1" spid="_x0000_s15799"/>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463" name="図 35">
              <a:extLst>
                <a:ext uri="{FF2B5EF4-FFF2-40B4-BE49-F238E27FC236}">
                  <a16:creationId xmlns:a16="http://schemas.microsoft.com/office/drawing/2014/main" id="{08FE1C9C-264B-D03D-AD3A-D11B33886033}"/>
                </a:ext>
              </a:extLst>
            </xdr:cNvPr>
            <xdr:cNvPicPr>
              <a:picLocks noChangeArrowheads="1"/>
              <a:extLst>
                <a:ext uri="{84589F7E-364E-4C9E-8A38-B11213B215E9}">
                  <a14:cameraTool cellRange="mondai_1" spid="_x0000_s15800"/>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464" name="図 37">
              <a:extLst>
                <a:ext uri="{FF2B5EF4-FFF2-40B4-BE49-F238E27FC236}">
                  <a16:creationId xmlns:a16="http://schemas.microsoft.com/office/drawing/2014/main" id="{742632E7-A3FE-C899-9462-748B77E6E142}"/>
                </a:ext>
              </a:extLst>
            </xdr:cNvPr>
            <xdr:cNvPicPr>
              <a:picLocks noChangeArrowheads="1"/>
              <a:extLst>
                <a:ext uri="{84589F7E-364E-4C9E-8A38-B11213B215E9}">
                  <a14:cameraTool cellRange="mondai_1" spid="_x0000_s15801"/>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465" name="図 38">
              <a:extLst>
                <a:ext uri="{FF2B5EF4-FFF2-40B4-BE49-F238E27FC236}">
                  <a16:creationId xmlns:a16="http://schemas.microsoft.com/office/drawing/2014/main" id="{A29D5465-2D1C-1CC0-B157-5FAE7BF84F39}"/>
                </a:ext>
              </a:extLst>
            </xdr:cNvPr>
            <xdr:cNvPicPr>
              <a:picLocks noChangeArrowheads="1"/>
              <a:extLst>
                <a:ext uri="{84589F7E-364E-4C9E-8A38-B11213B215E9}">
                  <a14:cameraTool cellRange="mondai_1" spid="_x0000_s15802"/>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466" name="図 39">
              <a:extLst>
                <a:ext uri="{FF2B5EF4-FFF2-40B4-BE49-F238E27FC236}">
                  <a16:creationId xmlns:a16="http://schemas.microsoft.com/office/drawing/2014/main" id="{3D233E7B-DF5C-5457-2298-83B8258BF660}"/>
                </a:ext>
              </a:extLst>
            </xdr:cNvPr>
            <xdr:cNvPicPr>
              <a:picLocks noChangeArrowheads="1"/>
              <a:extLst>
                <a:ext uri="{84589F7E-364E-4C9E-8A38-B11213B215E9}">
                  <a14:cameraTool cellRange="mondai_1" spid="_x0000_s15803"/>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467" name="図 41">
              <a:extLst>
                <a:ext uri="{FF2B5EF4-FFF2-40B4-BE49-F238E27FC236}">
                  <a16:creationId xmlns:a16="http://schemas.microsoft.com/office/drawing/2014/main" id="{DA806617-56B3-32D9-8EE4-5C97A854A825}"/>
                </a:ext>
              </a:extLst>
            </xdr:cNvPr>
            <xdr:cNvPicPr>
              <a:picLocks noChangeArrowheads="1"/>
              <a:extLst>
                <a:ext uri="{84589F7E-364E-4C9E-8A38-B11213B215E9}">
                  <a14:cameraTool cellRange="mondai_1" spid="_x0000_s15804"/>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468" name="図 42">
              <a:extLst>
                <a:ext uri="{FF2B5EF4-FFF2-40B4-BE49-F238E27FC236}">
                  <a16:creationId xmlns:a16="http://schemas.microsoft.com/office/drawing/2014/main" id="{170D8D8C-9333-C71B-32B4-3C828630CD73}"/>
                </a:ext>
              </a:extLst>
            </xdr:cNvPr>
            <xdr:cNvPicPr>
              <a:picLocks noChangeArrowheads="1"/>
              <a:extLst>
                <a:ext uri="{84589F7E-364E-4C9E-8A38-B11213B215E9}">
                  <a14:cameraTool cellRange="mondai_1" spid="_x0000_s15805"/>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469" name="図 44">
              <a:extLst>
                <a:ext uri="{FF2B5EF4-FFF2-40B4-BE49-F238E27FC236}">
                  <a16:creationId xmlns:a16="http://schemas.microsoft.com/office/drawing/2014/main" id="{478F9B32-494C-635D-73F3-D3EFAC2307BD}"/>
                </a:ext>
              </a:extLst>
            </xdr:cNvPr>
            <xdr:cNvPicPr>
              <a:picLocks noChangeArrowheads="1"/>
              <a:extLst>
                <a:ext uri="{84589F7E-364E-4C9E-8A38-B11213B215E9}">
                  <a14:cameraTool cellRange="mondai_1" spid="_x0000_s15806"/>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470" name="Picture 3278">
              <a:extLst>
                <a:ext uri="{FF2B5EF4-FFF2-40B4-BE49-F238E27FC236}">
                  <a16:creationId xmlns:a16="http://schemas.microsoft.com/office/drawing/2014/main" id="{39746EC3-1BC4-9642-D30D-3DA1EE1F2DD6}"/>
                </a:ext>
              </a:extLst>
            </xdr:cNvPr>
            <xdr:cNvPicPr>
              <a:picLocks noChangeArrowheads="1"/>
              <a:extLst>
                <a:ext uri="{84589F7E-364E-4C9E-8A38-B11213B215E9}">
                  <a14:cameraTool cellRange="mondai_1" spid="_x0000_s15807"/>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471" name="Picture 3279">
              <a:extLst>
                <a:ext uri="{FF2B5EF4-FFF2-40B4-BE49-F238E27FC236}">
                  <a16:creationId xmlns:a16="http://schemas.microsoft.com/office/drawing/2014/main" id="{5A87785E-EE96-8EA2-34F9-781F44A03A45}"/>
                </a:ext>
              </a:extLst>
            </xdr:cNvPr>
            <xdr:cNvPicPr>
              <a:picLocks noChangeArrowheads="1"/>
              <a:extLst>
                <a:ext uri="{84589F7E-364E-4C9E-8A38-B11213B215E9}">
                  <a14:cameraTool cellRange="mondai_1" spid="_x0000_s15808"/>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472" name="Picture 3280">
              <a:extLst>
                <a:ext uri="{FF2B5EF4-FFF2-40B4-BE49-F238E27FC236}">
                  <a16:creationId xmlns:a16="http://schemas.microsoft.com/office/drawing/2014/main" id="{8738BDCF-FA31-A1CE-74FA-0635E1B9DCFD}"/>
                </a:ext>
              </a:extLst>
            </xdr:cNvPr>
            <xdr:cNvPicPr>
              <a:picLocks noChangeArrowheads="1"/>
              <a:extLst>
                <a:ext uri="{84589F7E-364E-4C9E-8A38-B11213B215E9}">
                  <a14:cameraTool cellRange="mondai_1" spid="_x0000_s15809"/>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473" name="Picture 3281">
              <a:extLst>
                <a:ext uri="{FF2B5EF4-FFF2-40B4-BE49-F238E27FC236}">
                  <a16:creationId xmlns:a16="http://schemas.microsoft.com/office/drawing/2014/main" id="{F3732EA8-ABB3-3700-CC4C-E68F09A53DDD}"/>
                </a:ext>
              </a:extLst>
            </xdr:cNvPr>
            <xdr:cNvPicPr>
              <a:picLocks noChangeArrowheads="1"/>
              <a:extLst>
                <a:ext uri="{84589F7E-364E-4C9E-8A38-B11213B215E9}">
                  <a14:cameraTool cellRange="mondai_1" spid="_x0000_s15810"/>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474" name="Picture 3282">
              <a:extLst>
                <a:ext uri="{FF2B5EF4-FFF2-40B4-BE49-F238E27FC236}">
                  <a16:creationId xmlns:a16="http://schemas.microsoft.com/office/drawing/2014/main" id="{01253E48-266B-AD7B-4785-BE5A68754A3A}"/>
                </a:ext>
              </a:extLst>
            </xdr:cNvPr>
            <xdr:cNvPicPr>
              <a:picLocks noChangeArrowheads="1"/>
              <a:extLst>
                <a:ext uri="{84589F7E-364E-4C9E-8A38-B11213B215E9}">
                  <a14:cameraTool cellRange="mondai_1" spid="_x0000_s15811"/>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475" name="Picture 3283">
              <a:extLst>
                <a:ext uri="{FF2B5EF4-FFF2-40B4-BE49-F238E27FC236}">
                  <a16:creationId xmlns:a16="http://schemas.microsoft.com/office/drawing/2014/main" id="{076EC7D1-2854-2257-8D00-9C7C84D44359}"/>
                </a:ext>
              </a:extLst>
            </xdr:cNvPr>
            <xdr:cNvPicPr>
              <a:picLocks noChangeArrowheads="1"/>
              <a:extLst>
                <a:ext uri="{84589F7E-364E-4C9E-8A38-B11213B215E9}">
                  <a14:cameraTool cellRange="mondai_1" spid="_x0000_s15812"/>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476" name="Picture 3284">
              <a:extLst>
                <a:ext uri="{FF2B5EF4-FFF2-40B4-BE49-F238E27FC236}">
                  <a16:creationId xmlns:a16="http://schemas.microsoft.com/office/drawing/2014/main" id="{2A702172-D09B-AD25-6BDD-4A1E04AC68D0}"/>
                </a:ext>
              </a:extLst>
            </xdr:cNvPr>
            <xdr:cNvPicPr>
              <a:picLocks noChangeArrowheads="1"/>
              <a:extLst>
                <a:ext uri="{84589F7E-364E-4C9E-8A38-B11213B215E9}">
                  <a14:cameraTool cellRange="mondai_1" spid="_x0000_s15813"/>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477" name="Picture 3285">
              <a:extLst>
                <a:ext uri="{FF2B5EF4-FFF2-40B4-BE49-F238E27FC236}">
                  <a16:creationId xmlns:a16="http://schemas.microsoft.com/office/drawing/2014/main" id="{F9F27681-15DC-82DD-4E5E-D7C96A562B58}"/>
                </a:ext>
              </a:extLst>
            </xdr:cNvPr>
            <xdr:cNvPicPr>
              <a:picLocks noChangeArrowheads="1"/>
              <a:extLst>
                <a:ext uri="{84589F7E-364E-4C9E-8A38-B11213B215E9}">
                  <a14:cameraTool cellRange="mondai_1" spid="_x0000_s15814"/>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478" name="Picture 3286">
              <a:extLst>
                <a:ext uri="{FF2B5EF4-FFF2-40B4-BE49-F238E27FC236}">
                  <a16:creationId xmlns:a16="http://schemas.microsoft.com/office/drawing/2014/main" id="{7EA90697-6B74-CF13-5DA6-A19DF2A25CB4}"/>
                </a:ext>
              </a:extLst>
            </xdr:cNvPr>
            <xdr:cNvPicPr>
              <a:picLocks noChangeArrowheads="1"/>
              <a:extLst>
                <a:ext uri="{84589F7E-364E-4C9E-8A38-B11213B215E9}">
                  <a14:cameraTool cellRange="mondai_1" spid="_x0000_s15815"/>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479" name="Picture 3287">
              <a:extLst>
                <a:ext uri="{FF2B5EF4-FFF2-40B4-BE49-F238E27FC236}">
                  <a16:creationId xmlns:a16="http://schemas.microsoft.com/office/drawing/2014/main" id="{2BD57AD0-6B23-E550-E23C-1704376DBD05}"/>
                </a:ext>
              </a:extLst>
            </xdr:cNvPr>
            <xdr:cNvPicPr>
              <a:picLocks noChangeArrowheads="1"/>
              <a:extLst>
                <a:ext uri="{84589F7E-364E-4C9E-8A38-B11213B215E9}">
                  <a14:cameraTool cellRange="mondai_1" spid="_x0000_s15816"/>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480" name="Picture 3288">
              <a:extLst>
                <a:ext uri="{FF2B5EF4-FFF2-40B4-BE49-F238E27FC236}">
                  <a16:creationId xmlns:a16="http://schemas.microsoft.com/office/drawing/2014/main" id="{89ABA1F6-0314-BA20-C2EC-FE35205D0D74}"/>
                </a:ext>
              </a:extLst>
            </xdr:cNvPr>
            <xdr:cNvPicPr>
              <a:picLocks noChangeArrowheads="1"/>
              <a:extLst>
                <a:ext uri="{84589F7E-364E-4C9E-8A38-B11213B215E9}">
                  <a14:cameraTool cellRange="mondai_1" spid="_x0000_s15817"/>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481" name="Picture 3289">
              <a:extLst>
                <a:ext uri="{FF2B5EF4-FFF2-40B4-BE49-F238E27FC236}">
                  <a16:creationId xmlns:a16="http://schemas.microsoft.com/office/drawing/2014/main" id="{125AB30D-71F2-8B20-2C86-92F77AEE6FB1}"/>
                </a:ext>
              </a:extLst>
            </xdr:cNvPr>
            <xdr:cNvPicPr>
              <a:picLocks noChangeArrowheads="1"/>
              <a:extLst>
                <a:ext uri="{84589F7E-364E-4C9E-8A38-B11213B215E9}">
                  <a14:cameraTool cellRange="mondai_1" spid="_x0000_s15818"/>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482" name="Picture 3290">
              <a:extLst>
                <a:ext uri="{FF2B5EF4-FFF2-40B4-BE49-F238E27FC236}">
                  <a16:creationId xmlns:a16="http://schemas.microsoft.com/office/drawing/2014/main" id="{E65E9A4D-49C5-6EBC-3360-49CC98E6C6CD}"/>
                </a:ext>
              </a:extLst>
            </xdr:cNvPr>
            <xdr:cNvPicPr>
              <a:picLocks noChangeArrowheads="1"/>
              <a:extLst>
                <a:ext uri="{84589F7E-364E-4C9E-8A38-B11213B215E9}">
                  <a14:cameraTool cellRange="mondai_1" spid="_x0000_s15819"/>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483" name="Picture 3291">
              <a:extLst>
                <a:ext uri="{FF2B5EF4-FFF2-40B4-BE49-F238E27FC236}">
                  <a16:creationId xmlns:a16="http://schemas.microsoft.com/office/drawing/2014/main" id="{57C69CB4-16C5-4271-7C19-4C8E9722B0E4}"/>
                </a:ext>
              </a:extLst>
            </xdr:cNvPr>
            <xdr:cNvPicPr>
              <a:picLocks noChangeArrowheads="1"/>
              <a:extLst>
                <a:ext uri="{84589F7E-364E-4C9E-8A38-B11213B215E9}">
                  <a14:cameraTool cellRange="mondai_1" spid="_x0000_s15820"/>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484" name="Picture 3292">
              <a:extLst>
                <a:ext uri="{FF2B5EF4-FFF2-40B4-BE49-F238E27FC236}">
                  <a16:creationId xmlns:a16="http://schemas.microsoft.com/office/drawing/2014/main" id="{0F041CCF-A989-0D7F-5C33-D6C1C084086A}"/>
                </a:ext>
              </a:extLst>
            </xdr:cNvPr>
            <xdr:cNvPicPr>
              <a:picLocks noChangeArrowheads="1"/>
              <a:extLst>
                <a:ext uri="{84589F7E-364E-4C9E-8A38-B11213B215E9}">
                  <a14:cameraTool cellRange="mondai_1" spid="_x0000_s15821"/>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485" name="Picture 3293">
              <a:extLst>
                <a:ext uri="{FF2B5EF4-FFF2-40B4-BE49-F238E27FC236}">
                  <a16:creationId xmlns:a16="http://schemas.microsoft.com/office/drawing/2014/main" id="{26EF21D3-E3DC-3B22-F3EA-9BA4CA2D60ED}"/>
                </a:ext>
              </a:extLst>
            </xdr:cNvPr>
            <xdr:cNvPicPr>
              <a:picLocks noChangeArrowheads="1"/>
              <a:extLst>
                <a:ext uri="{84589F7E-364E-4C9E-8A38-B11213B215E9}">
                  <a14:cameraTool cellRange="mondai_1" spid="_x0000_s15822"/>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486" name="Picture 3294">
              <a:extLst>
                <a:ext uri="{FF2B5EF4-FFF2-40B4-BE49-F238E27FC236}">
                  <a16:creationId xmlns:a16="http://schemas.microsoft.com/office/drawing/2014/main" id="{57411B31-6B15-F84D-DBE3-135A79815E65}"/>
                </a:ext>
              </a:extLst>
            </xdr:cNvPr>
            <xdr:cNvPicPr>
              <a:picLocks noChangeArrowheads="1"/>
              <a:extLst>
                <a:ext uri="{84589F7E-364E-4C9E-8A38-B11213B215E9}">
                  <a14:cameraTool cellRange="mondai_1" spid="_x0000_s15823"/>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487" name="Picture 3295">
              <a:extLst>
                <a:ext uri="{FF2B5EF4-FFF2-40B4-BE49-F238E27FC236}">
                  <a16:creationId xmlns:a16="http://schemas.microsoft.com/office/drawing/2014/main" id="{F5F63408-1E0D-7A3D-7C22-1A549A993851}"/>
                </a:ext>
              </a:extLst>
            </xdr:cNvPr>
            <xdr:cNvPicPr>
              <a:picLocks noChangeArrowheads="1"/>
              <a:extLst>
                <a:ext uri="{84589F7E-364E-4C9E-8A38-B11213B215E9}">
                  <a14:cameraTool cellRange="mondai_1" spid="_x0000_s15824"/>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488" name="Picture 3296">
              <a:extLst>
                <a:ext uri="{FF2B5EF4-FFF2-40B4-BE49-F238E27FC236}">
                  <a16:creationId xmlns:a16="http://schemas.microsoft.com/office/drawing/2014/main" id="{22FA99B2-9933-EE8A-0A15-8F8A97326465}"/>
                </a:ext>
              </a:extLst>
            </xdr:cNvPr>
            <xdr:cNvPicPr>
              <a:picLocks noChangeArrowheads="1"/>
              <a:extLst>
                <a:ext uri="{84589F7E-364E-4C9E-8A38-B11213B215E9}">
                  <a14:cameraTool cellRange="mondai_1" spid="_x0000_s15825"/>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489" name="Picture 3297">
              <a:extLst>
                <a:ext uri="{FF2B5EF4-FFF2-40B4-BE49-F238E27FC236}">
                  <a16:creationId xmlns:a16="http://schemas.microsoft.com/office/drawing/2014/main" id="{FF866C08-3006-B908-99F4-3DF3A63756F3}"/>
                </a:ext>
              </a:extLst>
            </xdr:cNvPr>
            <xdr:cNvPicPr>
              <a:picLocks noChangeArrowheads="1"/>
              <a:extLst>
                <a:ext uri="{84589F7E-364E-4C9E-8A38-B11213B215E9}">
                  <a14:cameraTool cellRange="mondai_1" spid="_x0000_s15826"/>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490" name="Picture 3298">
              <a:extLst>
                <a:ext uri="{FF2B5EF4-FFF2-40B4-BE49-F238E27FC236}">
                  <a16:creationId xmlns:a16="http://schemas.microsoft.com/office/drawing/2014/main" id="{AE876610-065A-5741-DE72-D4D0744D1F12}"/>
                </a:ext>
              </a:extLst>
            </xdr:cNvPr>
            <xdr:cNvPicPr>
              <a:picLocks noChangeArrowheads="1"/>
              <a:extLst>
                <a:ext uri="{84589F7E-364E-4C9E-8A38-B11213B215E9}">
                  <a14:cameraTool cellRange="mondai_1" spid="_x0000_s15827"/>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491" name="Picture 3299">
              <a:extLst>
                <a:ext uri="{FF2B5EF4-FFF2-40B4-BE49-F238E27FC236}">
                  <a16:creationId xmlns:a16="http://schemas.microsoft.com/office/drawing/2014/main" id="{5E2F02C9-C733-F3C6-D04D-27BE93EBB993}"/>
                </a:ext>
              </a:extLst>
            </xdr:cNvPr>
            <xdr:cNvPicPr>
              <a:picLocks noChangeArrowheads="1"/>
              <a:extLst>
                <a:ext uri="{84589F7E-364E-4C9E-8A38-B11213B215E9}">
                  <a14:cameraTool cellRange="mondai_1" spid="_x0000_s15828"/>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492" name="Picture 3300">
              <a:extLst>
                <a:ext uri="{FF2B5EF4-FFF2-40B4-BE49-F238E27FC236}">
                  <a16:creationId xmlns:a16="http://schemas.microsoft.com/office/drawing/2014/main" id="{E6711BDE-DC18-314B-4100-6869CBD52B70}"/>
                </a:ext>
              </a:extLst>
            </xdr:cNvPr>
            <xdr:cNvPicPr>
              <a:picLocks noChangeArrowheads="1"/>
              <a:extLst>
                <a:ext uri="{84589F7E-364E-4C9E-8A38-B11213B215E9}">
                  <a14:cameraTool cellRange="mondai_1" spid="_x0000_s15829"/>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493" name="Picture 3301">
              <a:extLst>
                <a:ext uri="{FF2B5EF4-FFF2-40B4-BE49-F238E27FC236}">
                  <a16:creationId xmlns:a16="http://schemas.microsoft.com/office/drawing/2014/main" id="{E16904FD-5819-BA07-2808-835E5BD74474}"/>
                </a:ext>
              </a:extLst>
            </xdr:cNvPr>
            <xdr:cNvPicPr>
              <a:picLocks noChangeArrowheads="1"/>
              <a:extLst>
                <a:ext uri="{84589F7E-364E-4C9E-8A38-B11213B215E9}">
                  <a14:cameraTool cellRange="mondai_1" spid="_x0000_s15830"/>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494" name="Picture 3302">
              <a:extLst>
                <a:ext uri="{FF2B5EF4-FFF2-40B4-BE49-F238E27FC236}">
                  <a16:creationId xmlns:a16="http://schemas.microsoft.com/office/drawing/2014/main" id="{C456EA16-B3B2-1C42-C1CC-4AFA68AE5209}"/>
                </a:ext>
              </a:extLst>
            </xdr:cNvPr>
            <xdr:cNvPicPr>
              <a:picLocks noChangeArrowheads="1"/>
              <a:extLst>
                <a:ext uri="{84589F7E-364E-4C9E-8A38-B11213B215E9}">
                  <a14:cameraTool cellRange="mondai_1" spid="_x0000_s15831"/>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495" name="Picture 3303">
              <a:extLst>
                <a:ext uri="{FF2B5EF4-FFF2-40B4-BE49-F238E27FC236}">
                  <a16:creationId xmlns:a16="http://schemas.microsoft.com/office/drawing/2014/main" id="{D5498265-779D-D6EE-48A8-413B6B7B0EDF}"/>
                </a:ext>
              </a:extLst>
            </xdr:cNvPr>
            <xdr:cNvPicPr>
              <a:picLocks noChangeArrowheads="1"/>
              <a:extLst>
                <a:ext uri="{84589F7E-364E-4C9E-8A38-B11213B215E9}">
                  <a14:cameraTool cellRange="mondai_1" spid="_x0000_s15832"/>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496" name="Picture 3304">
              <a:extLst>
                <a:ext uri="{FF2B5EF4-FFF2-40B4-BE49-F238E27FC236}">
                  <a16:creationId xmlns:a16="http://schemas.microsoft.com/office/drawing/2014/main" id="{F0C73C4D-A083-42C6-52D6-E9EBA47691B8}"/>
                </a:ext>
              </a:extLst>
            </xdr:cNvPr>
            <xdr:cNvPicPr>
              <a:picLocks noChangeArrowheads="1"/>
              <a:extLst>
                <a:ext uri="{84589F7E-364E-4C9E-8A38-B11213B215E9}">
                  <a14:cameraTool cellRange="mondai_1" spid="_x0000_s15833"/>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497" name="Picture 3305">
              <a:extLst>
                <a:ext uri="{FF2B5EF4-FFF2-40B4-BE49-F238E27FC236}">
                  <a16:creationId xmlns:a16="http://schemas.microsoft.com/office/drawing/2014/main" id="{9550573E-939A-6E1B-BD33-D5AD79A9C8FE}"/>
                </a:ext>
              </a:extLst>
            </xdr:cNvPr>
            <xdr:cNvPicPr>
              <a:picLocks noChangeArrowheads="1"/>
              <a:extLst>
                <a:ext uri="{84589F7E-364E-4C9E-8A38-B11213B215E9}">
                  <a14:cameraTool cellRange="mondai_1" spid="_x0000_s15834"/>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498" name="Picture 3306">
              <a:extLst>
                <a:ext uri="{FF2B5EF4-FFF2-40B4-BE49-F238E27FC236}">
                  <a16:creationId xmlns:a16="http://schemas.microsoft.com/office/drawing/2014/main" id="{7C143C99-C4E8-3FA5-C007-795486E39AC5}"/>
                </a:ext>
              </a:extLst>
            </xdr:cNvPr>
            <xdr:cNvPicPr>
              <a:picLocks noChangeArrowheads="1"/>
              <a:extLst>
                <a:ext uri="{84589F7E-364E-4C9E-8A38-B11213B215E9}">
                  <a14:cameraTool cellRange="mondai_1" spid="_x0000_s15835"/>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499" name="Picture 3307">
              <a:extLst>
                <a:ext uri="{FF2B5EF4-FFF2-40B4-BE49-F238E27FC236}">
                  <a16:creationId xmlns:a16="http://schemas.microsoft.com/office/drawing/2014/main" id="{C19A4BAE-6962-1013-7E16-F40D4937F3A7}"/>
                </a:ext>
              </a:extLst>
            </xdr:cNvPr>
            <xdr:cNvPicPr>
              <a:picLocks noChangeArrowheads="1"/>
              <a:extLst>
                <a:ext uri="{84589F7E-364E-4C9E-8A38-B11213B215E9}">
                  <a14:cameraTool cellRange="mondai_1" spid="_x0000_s15836"/>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500" name="Picture 3308">
              <a:extLst>
                <a:ext uri="{FF2B5EF4-FFF2-40B4-BE49-F238E27FC236}">
                  <a16:creationId xmlns:a16="http://schemas.microsoft.com/office/drawing/2014/main" id="{981C438E-D6C9-2655-07A1-4E005C0A1A44}"/>
                </a:ext>
              </a:extLst>
            </xdr:cNvPr>
            <xdr:cNvPicPr>
              <a:picLocks noChangeArrowheads="1"/>
              <a:extLst>
                <a:ext uri="{84589F7E-364E-4C9E-8A38-B11213B215E9}">
                  <a14:cameraTool cellRange="mondai_1" spid="_x0000_s15837"/>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501" name="Picture 3309">
              <a:extLst>
                <a:ext uri="{FF2B5EF4-FFF2-40B4-BE49-F238E27FC236}">
                  <a16:creationId xmlns:a16="http://schemas.microsoft.com/office/drawing/2014/main" id="{784D1A75-DEC3-EA82-0ADB-69D6115283DA}"/>
                </a:ext>
              </a:extLst>
            </xdr:cNvPr>
            <xdr:cNvPicPr>
              <a:picLocks noChangeArrowheads="1"/>
              <a:extLst>
                <a:ext uri="{84589F7E-364E-4C9E-8A38-B11213B215E9}">
                  <a14:cameraTool cellRange="mondai_1" spid="_x0000_s15838"/>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502" name="Picture 3310">
              <a:extLst>
                <a:ext uri="{FF2B5EF4-FFF2-40B4-BE49-F238E27FC236}">
                  <a16:creationId xmlns:a16="http://schemas.microsoft.com/office/drawing/2014/main" id="{557E496F-AB7E-9548-0679-4855B493D5A3}"/>
                </a:ext>
              </a:extLst>
            </xdr:cNvPr>
            <xdr:cNvPicPr>
              <a:picLocks noChangeArrowheads="1"/>
              <a:extLst>
                <a:ext uri="{84589F7E-364E-4C9E-8A38-B11213B215E9}">
                  <a14:cameraTool cellRange="mondai_1" spid="_x0000_s15839"/>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503" name="Picture 3311">
              <a:extLst>
                <a:ext uri="{FF2B5EF4-FFF2-40B4-BE49-F238E27FC236}">
                  <a16:creationId xmlns:a16="http://schemas.microsoft.com/office/drawing/2014/main" id="{A79E8A52-6495-CAD8-D62F-B307B58E8C95}"/>
                </a:ext>
              </a:extLst>
            </xdr:cNvPr>
            <xdr:cNvPicPr>
              <a:picLocks noChangeArrowheads="1"/>
              <a:extLst>
                <a:ext uri="{84589F7E-364E-4C9E-8A38-B11213B215E9}">
                  <a14:cameraTool cellRange="mondai_1" spid="_x0000_s15840"/>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504" name="Picture 3312">
              <a:extLst>
                <a:ext uri="{FF2B5EF4-FFF2-40B4-BE49-F238E27FC236}">
                  <a16:creationId xmlns:a16="http://schemas.microsoft.com/office/drawing/2014/main" id="{49F53416-7BAF-B0E0-1611-1AE937ED73C2}"/>
                </a:ext>
              </a:extLst>
            </xdr:cNvPr>
            <xdr:cNvPicPr>
              <a:picLocks noChangeArrowheads="1"/>
              <a:extLst>
                <a:ext uri="{84589F7E-364E-4C9E-8A38-B11213B215E9}">
                  <a14:cameraTool cellRange="mondai_1" spid="_x0000_s15841"/>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505" name="Picture 3313">
              <a:extLst>
                <a:ext uri="{FF2B5EF4-FFF2-40B4-BE49-F238E27FC236}">
                  <a16:creationId xmlns:a16="http://schemas.microsoft.com/office/drawing/2014/main" id="{463DFD8F-5F36-986B-67FF-2953CA1B4927}"/>
                </a:ext>
              </a:extLst>
            </xdr:cNvPr>
            <xdr:cNvPicPr>
              <a:picLocks noChangeArrowheads="1"/>
              <a:extLst>
                <a:ext uri="{84589F7E-364E-4C9E-8A38-B11213B215E9}">
                  <a14:cameraTool cellRange="mondai_1" spid="_x0000_s15842"/>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506" name="Picture 3314">
              <a:extLst>
                <a:ext uri="{FF2B5EF4-FFF2-40B4-BE49-F238E27FC236}">
                  <a16:creationId xmlns:a16="http://schemas.microsoft.com/office/drawing/2014/main" id="{821C6232-31D3-EE6B-A58D-DAE4846E2A0F}"/>
                </a:ext>
              </a:extLst>
            </xdr:cNvPr>
            <xdr:cNvPicPr>
              <a:picLocks noChangeArrowheads="1"/>
              <a:extLst>
                <a:ext uri="{84589F7E-364E-4C9E-8A38-B11213B215E9}">
                  <a14:cameraTool cellRange="mondai_1" spid="_x0000_s15843"/>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507" name="Picture 3315">
              <a:extLst>
                <a:ext uri="{FF2B5EF4-FFF2-40B4-BE49-F238E27FC236}">
                  <a16:creationId xmlns:a16="http://schemas.microsoft.com/office/drawing/2014/main" id="{444C3674-6BC7-3EE6-8DE4-A9263AF119FD}"/>
                </a:ext>
              </a:extLst>
            </xdr:cNvPr>
            <xdr:cNvPicPr>
              <a:picLocks noChangeArrowheads="1"/>
              <a:extLst>
                <a:ext uri="{84589F7E-364E-4C9E-8A38-B11213B215E9}">
                  <a14:cameraTool cellRange="mondai_1" spid="_x0000_s15844"/>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508" name="Picture 3316">
              <a:extLst>
                <a:ext uri="{FF2B5EF4-FFF2-40B4-BE49-F238E27FC236}">
                  <a16:creationId xmlns:a16="http://schemas.microsoft.com/office/drawing/2014/main" id="{AEA0AA9E-4AD6-3E83-9D0A-0C78DDAB8029}"/>
                </a:ext>
              </a:extLst>
            </xdr:cNvPr>
            <xdr:cNvPicPr>
              <a:picLocks noChangeArrowheads="1"/>
              <a:extLst>
                <a:ext uri="{84589F7E-364E-4C9E-8A38-B11213B215E9}">
                  <a14:cameraTool cellRange="mondai_1" spid="_x0000_s15845"/>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509" name="Picture 3317">
              <a:extLst>
                <a:ext uri="{FF2B5EF4-FFF2-40B4-BE49-F238E27FC236}">
                  <a16:creationId xmlns:a16="http://schemas.microsoft.com/office/drawing/2014/main" id="{CE90D38D-AB0F-D41A-9DDD-35F4AA048BF8}"/>
                </a:ext>
              </a:extLst>
            </xdr:cNvPr>
            <xdr:cNvPicPr>
              <a:picLocks noChangeArrowheads="1"/>
              <a:extLst>
                <a:ext uri="{84589F7E-364E-4C9E-8A38-B11213B215E9}">
                  <a14:cameraTool cellRange="mondai_1" spid="_x0000_s15846"/>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510" name="Picture 3318">
              <a:extLst>
                <a:ext uri="{FF2B5EF4-FFF2-40B4-BE49-F238E27FC236}">
                  <a16:creationId xmlns:a16="http://schemas.microsoft.com/office/drawing/2014/main" id="{368C29D6-5B5E-5666-580B-E82DFB9C25F0}"/>
                </a:ext>
              </a:extLst>
            </xdr:cNvPr>
            <xdr:cNvPicPr>
              <a:picLocks noChangeArrowheads="1"/>
              <a:extLst>
                <a:ext uri="{84589F7E-364E-4C9E-8A38-B11213B215E9}">
                  <a14:cameraTool cellRange="mondai_1" spid="_x0000_s15847"/>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511" name="Picture 3319">
              <a:extLst>
                <a:ext uri="{FF2B5EF4-FFF2-40B4-BE49-F238E27FC236}">
                  <a16:creationId xmlns:a16="http://schemas.microsoft.com/office/drawing/2014/main" id="{16AB5DD4-B97B-857A-74FC-5A2D82B54C39}"/>
                </a:ext>
              </a:extLst>
            </xdr:cNvPr>
            <xdr:cNvPicPr>
              <a:picLocks noChangeArrowheads="1"/>
              <a:extLst>
                <a:ext uri="{84589F7E-364E-4C9E-8A38-B11213B215E9}">
                  <a14:cameraTool cellRange="mondai_1" spid="_x0000_s15848"/>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512" name="Picture 3320">
              <a:extLst>
                <a:ext uri="{FF2B5EF4-FFF2-40B4-BE49-F238E27FC236}">
                  <a16:creationId xmlns:a16="http://schemas.microsoft.com/office/drawing/2014/main" id="{46932DF8-F34D-F193-C56C-B01EA518DF73}"/>
                </a:ext>
              </a:extLst>
            </xdr:cNvPr>
            <xdr:cNvPicPr>
              <a:picLocks noChangeArrowheads="1"/>
              <a:extLst>
                <a:ext uri="{84589F7E-364E-4C9E-8A38-B11213B215E9}">
                  <a14:cameraTool cellRange="mondai_1" spid="_x0000_s15849"/>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513" name="Picture 3321">
              <a:extLst>
                <a:ext uri="{FF2B5EF4-FFF2-40B4-BE49-F238E27FC236}">
                  <a16:creationId xmlns:a16="http://schemas.microsoft.com/office/drawing/2014/main" id="{6C362922-7F69-D640-0BAF-1CAAE25A8ED7}"/>
                </a:ext>
              </a:extLst>
            </xdr:cNvPr>
            <xdr:cNvPicPr>
              <a:picLocks noChangeArrowheads="1"/>
              <a:extLst>
                <a:ext uri="{84589F7E-364E-4C9E-8A38-B11213B215E9}">
                  <a14:cameraTool cellRange="mondai_1" spid="_x0000_s15850"/>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514" name="Picture 3322">
              <a:extLst>
                <a:ext uri="{FF2B5EF4-FFF2-40B4-BE49-F238E27FC236}">
                  <a16:creationId xmlns:a16="http://schemas.microsoft.com/office/drawing/2014/main" id="{B185D18C-DC64-65BA-95F0-A3A4A09ED859}"/>
                </a:ext>
              </a:extLst>
            </xdr:cNvPr>
            <xdr:cNvPicPr>
              <a:picLocks noChangeArrowheads="1"/>
              <a:extLst>
                <a:ext uri="{84589F7E-364E-4C9E-8A38-B11213B215E9}">
                  <a14:cameraTool cellRange="mondai_1" spid="_x0000_s15851"/>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515" name="Picture 3323">
              <a:extLst>
                <a:ext uri="{FF2B5EF4-FFF2-40B4-BE49-F238E27FC236}">
                  <a16:creationId xmlns:a16="http://schemas.microsoft.com/office/drawing/2014/main" id="{C0247C76-6075-AD71-B72B-A2B670E9EF9C}"/>
                </a:ext>
              </a:extLst>
            </xdr:cNvPr>
            <xdr:cNvPicPr>
              <a:picLocks noChangeArrowheads="1"/>
              <a:extLst>
                <a:ext uri="{84589F7E-364E-4C9E-8A38-B11213B215E9}">
                  <a14:cameraTool cellRange="mondai_1" spid="_x0000_s15852"/>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516" name="Picture 3324">
              <a:extLst>
                <a:ext uri="{FF2B5EF4-FFF2-40B4-BE49-F238E27FC236}">
                  <a16:creationId xmlns:a16="http://schemas.microsoft.com/office/drawing/2014/main" id="{2443E9AE-D2B2-6E4A-06B9-37F31D1DB33F}"/>
                </a:ext>
              </a:extLst>
            </xdr:cNvPr>
            <xdr:cNvPicPr>
              <a:picLocks noChangeArrowheads="1"/>
              <a:extLst>
                <a:ext uri="{84589F7E-364E-4C9E-8A38-B11213B215E9}">
                  <a14:cameraTool cellRange="mondai_1" spid="_x0000_s15853"/>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517" name="Picture 3325">
              <a:extLst>
                <a:ext uri="{FF2B5EF4-FFF2-40B4-BE49-F238E27FC236}">
                  <a16:creationId xmlns:a16="http://schemas.microsoft.com/office/drawing/2014/main" id="{940E3F52-D18F-06DA-28FC-80A7E00D33E2}"/>
                </a:ext>
              </a:extLst>
            </xdr:cNvPr>
            <xdr:cNvPicPr>
              <a:picLocks noChangeArrowheads="1"/>
              <a:extLst>
                <a:ext uri="{84589F7E-364E-4C9E-8A38-B11213B215E9}">
                  <a14:cameraTool cellRange="mondai_1" spid="_x0000_s15854"/>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518" name="Picture 3326">
              <a:extLst>
                <a:ext uri="{FF2B5EF4-FFF2-40B4-BE49-F238E27FC236}">
                  <a16:creationId xmlns:a16="http://schemas.microsoft.com/office/drawing/2014/main" id="{FF6804BE-5D8A-D318-FCCE-70BEEED49E74}"/>
                </a:ext>
              </a:extLst>
            </xdr:cNvPr>
            <xdr:cNvPicPr>
              <a:picLocks noChangeArrowheads="1"/>
              <a:extLst>
                <a:ext uri="{84589F7E-364E-4C9E-8A38-B11213B215E9}">
                  <a14:cameraTool cellRange="mondai_1" spid="_x0000_s15855"/>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519" name="Picture 3327">
              <a:extLst>
                <a:ext uri="{FF2B5EF4-FFF2-40B4-BE49-F238E27FC236}">
                  <a16:creationId xmlns:a16="http://schemas.microsoft.com/office/drawing/2014/main" id="{63C553CC-DDE1-83E4-C023-29D4970CB829}"/>
                </a:ext>
              </a:extLst>
            </xdr:cNvPr>
            <xdr:cNvPicPr>
              <a:picLocks noChangeArrowheads="1"/>
              <a:extLst>
                <a:ext uri="{84589F7E-364E-4C9E-8A38-B11213B215E9}">
                  <a14:cameraTool cellRange="mondai_1" spid="_x0000_s15856"/>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520" name="Picture 3328">
              <a:extLst>
                <a:ext uri="{FF2B5EF4-FFF2-40B4-BE49-F238E27FC236}">
                  <a16:creationId xmlns:a16="http://schemas.microsoft.com/office/drawing/2014/main" id="{4337C886-2D4B-BD9F-12E8-E364E5A4C7A0}"/>
                </a:ext>
              </a:extLst>
            </xdr:cNvPr>
            <xdr:cNvPicPr>
              <a:picLocks noChangeArrowheads="1"/>
              <a:extLst>
                <a:ext uri="{84589F7E-364E-4C9E-8A38-B11213B215E9}">
                  <a14:cameraTool cellRange="mondai_1" spid="_x0000_s15857"/>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521" name="Picture 3329">
              <a:extLst>
                <a:ext uri="{FF2B5EF4-FFF2-40B4-BE49-F238E27FC236}">
                  <a16:creationId xmlns:a16="http://schemas.microsoft.com/office/drawing/2014/main" id="{5D090C40-74E6-C643-66EF-0B19BDAEEC4B}"/>
                </a:ext>
              </a:extLst>
            </xdr:cNvPr>
            <xdr:cNvPicPr>
              <a:picLocks noChangeArrowheads="1"/>
              <a:extLst>
                <a:ext uri="{84589F7E-364E-4C9E-8A38-B11213B215E9}">
                  <a14:cameraTool cellRange="mondai_1" spid="_x0000_s15858"/>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522" name="Picture 3330">
              <a:extLst>
                <a:ext uri="{FF2B5EF4-FFF2-40B4-BE49-F238E27FC236}">
                  <a16:creationId xmlns:a16="http://schemas.microsoft.com/office/drawing/2014/main" id="{AC1A9A13-D15E-57C2-144C-495153164626}"/>
                </a:ext>
              </a:extLst>
            </xdr:cNvPr>
            <xdr:cNvPicPr>
              <a:picLocks noChangeArrowheads="1"/>
              <a:extLst>
                <a:ext uri="{84589F7E-364E-4C9E-8A38-B11213B215E9}">
                  <a14:cameraTool cellRange="mondai_1" spid="_x0000_s15859"/>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523" name="Picture 3331">
              <a:extLst>
                <a:ext uri="{FF2B5EF4-FFF2-40B4-BE49-F238E27FC236}">
                  <a16:creationId xmlns:a16="http://schemas.microsoft.com/office/drawing/2014/main" id="{EF2FF876-860A-EEE9-07F1-17BAC5B863C0}"/>
                </a:ext>
              </a:extLst>
            </xdr:cNvPr>
            <xdr:cNvPicPr>
              <a:picLocks noChangeArrowheads="1"/>
              <a:extLst>
                <a:ext uri="{84589F7E-364E-4C9E-8A38-B11213B215E9}">
                  <a14:cameraTool cellRange="mondai_1" spid="_x0000_s15860"/>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524" name="Picture 3332">
              <a:extLst>
                <a:ext uri="{FF2B5EF4-FFF2-40B4-BE49-F238E27FC236}">
                  <a16:creationId xmlns:a16="http://schemas.microsoft.com/office/drawing/2014/main" id="{CE0E24BD-166E-3577-130B-1E8F2292537F}"/>
                </a:ext>
              </a:extLst>
            </xdr:cNvPr>
            <xdr:cNvPicPr>
              <a:picLocks noChangeArrowheads="1"/>
              <a:extLst>
                <a:ext uri="{84589F7E-364E-4C9E-8A38-B11213B215E9}">
                  <a14:cameraTool cellRange="mondai_1" spid="_x0000_s15861"/>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525" name="Picture 3333">
              <a:extLst>
                <a:ext uri="{FF2B5EF4-FFF2-40B4-BE49-F238E27FC236}">
                  <a16:creationId xmlns:a16="http://schemas.microsoft.com/office/drawing/2014/main" id="{97017E1F-10FE-F16C-F57C-AFFC6FDAAF7D}"/>
                </a:ext>
              </a:extLst>
            </xdr:cNvPr>
            <xdr:cNvPicPr>
              <a:picLocks noChangeArrowheads="1"/>
              <a:extLst>
                <a:ext uri="{84589F7E-364E-4C9E-8A38-B11213B215E9}">
                  <a14:cameraTool cellRange="mondai_1" spid="_x0000_s15862"/>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526" name="Picture 3334">
              <a:extLst>
                <a:ext uri="{FF2B5EF4-FFF2-40B4-BE49-F238E27FC236}">
                  <a16:creationId xmlns:a16="http://schemas.microsoft.com/office/drawing/2014/main" id="{90CE7F2D-1322-9F86-ACC6-9511238DF8CA}"/>
                </a:ext>
              </a:extLst>
            </xdr:cNvPr>
            <xdr:cNvPicPr>
              <a:picLocks noChangeArrowheads="1"/>
              <a:extLst>
                <a:ext uri="{84589F7E-364E-4C9E-8A38-B11213B215E9}">
                  <a14:cameraTool cellRange="mondai_1" spid="_x0000_s15863"/>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527" name="Picture 3335">
              <a:extLst>
                <a:ext uri="{FF2B5EF4-FFF2-40B4-BE49-F238E27FC236}">
                  <a16:creationId xmlns:a16="http://schemas.microsoft.com/office/drawing/2014/main" id="{3229518F-0D46-028E-4AA7-8B2637F05C28}"/>
                </a:ext>
              </a:extLst>
            </xdr:cNvPr>
            <xdr:cNvPicPr>
              <a:picLocks noChangeArrowheads="1"/>
              <a:extLst>
                <a:ext uri="{84589F7E-364E-4C9E-8A38-B11213B215E9}">
                  <a14:cameraTool cellRange="mondai_1" spid="_x0000_s15864"/>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528" name="Picture 3336">
              <a:extLst>
                <a:ext uri="{FF2B5EF4-FFF2-40B4-BE49-F238E27FC236}">
                  <a16:creationId xmlns:a16="http://schemas.microsoft.com/office/drawing/2014/main" id="{0EB08BB5-70B9-253A-744B-024CCF10A7F4}"/>
                </a:ext>
              </a:extLst>
            </xdr:cNvPr>
            <xdr:cNvPicPr>
              <a:picLocks noChangeArrowheads="1"/>
              <a:extLst>
                <a:ext uri="{84589F7E-364E-4C9E-8A38-B11213B215E9}">
                  <a14:cameraTool cellRange="mondai_1" spid="_x0000_s15865"/>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529" name="Picture 3337">
              <a:extLst>
                <a:ext uri="{FF2B5EF4-FFF2-40B4-BE49-F238E27FC236}">
                  <a16:creationId xmlns:a16="http://schemas.microsoft.com/office/drawing/2014/main" id="{9FF3FB2A-24E3-AA5F-6F23-61FE51C3F2EE}"/>
                </a:ext>
              </a:extLst>
            </xdr:cNvPr>
            <xdr:cNvPicPr>
              <a:picLocks noChangeArrowheads="1"/>
              <a:extLst>
                <a:ext uri="{84589F7E-364E-4C9E-8A38-B11213B215E9}">
                  <a14:cameraTool cellRange="mondai_1" spid="_x0000_s15866"/>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530" name="Picture 3338">
              <a:extLst>
                <a:ext uri="{FF2B5EF4-FFF2-40B4-BE49-F238E27FC236}">
                  <a16:creationId xmlns:a16="http://schemas.microsoft.com/office/drawing/2014/main" id="{795F772D-FA2C-5A67-023E-0544CB0F70F4}"/>
                </a:ext>
              </a:extLst>
            </xdr:cNvPr>
            <xdr:cNvPicPr>
              <a:picLocks noChangeArrowheads="1"/>
              <a:extLst>
                <a:ext uri="{84589F7E-364E-4C9E-8A38-B11213B215E9}">
                  <a14:cameraTool cellRange="mondai_1" spid="_x0000_s15867"/>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531" name="Picture 3339">
              <a:extLst>
                <a:ext uri="{FF2B5EF4-FFF2-40B4-BE49-F238E27FC236}">
                  <a16:creationId xmlns:a16="http://schemas.microsoft.com/office/drawing/2014/main" id="{FA8088C9-35D4-2CD0-5423-6DD95F34AC9C}"/>
                </a:ext>
              </a:extLst>
            </xdr:cNvPr>
            <xdr:cNvPicPr>
              <a:picLocks noChangeArrowheads="1"/>
              <a:extLst>
                <a:ext uri="{84589F7E-364E-4C9E-8A38-B11213B215E9}">
                  <a14:cameraTool cellRange="mondai_1" spid="_x0000_s15868"/>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532" name="Picture 3340">
              <a:extLst>
                <a:ext uri="{FF2B5EF4-FFF2-40B4-BE49-F238E27FC236}">
                  <a16:creationId xmlns:a16="http://schemas.microsoft.com/office/drawing/2014/main" id="{2ECC37F8-8FB4-2466-8792-2ED73EF1B7B7}"/>
                </a:ext>
              </a:extLst>
            </xdr:cNvPr>
            <xdr:cNvPicPr>
              <a:picLocks noChangeArrowheads="1"/>
              <a:extLst>
                <a:ext uri="{84589F7E-364E-4C9E-8A38-B11213B215E9}">
                  <a14:cameraTool cellRange="mondai_1" spid="_x0000_s15869"/>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533" name="Picture 3341">
              <a:extLst>
                <a:ext uri="{FF2B5EF4-FFF2-40B4-BE49-F238E27FC236}">
                  <a16:creationId xmlns:a16="http://schemas.microsoft.com/office/drawing/2014/main" id="{C3AEDA66-E8EA-7D1C-8378-E09B5ECBE371}"/>
                </a:ext>
              </a:extLst>
            </xdr:cNvPr>
            <xdr:cNvPicPr>
              <a:picLocks noChangeArrowheads="1"/>
              <a:extLst>
                <a:ext uri="{84589F7E-364E-4C9E-8A38-B11213B215E9}">
                  <a14:cameraTool cellRange="mondai_1" spid="_x0000_s15870"/>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534" name="Picture 3342">
              <a:extLst>
                <a:ext uri="{FF2B5EF4-FFF2-40B4-BE49-F238E27FC236}">
                  <a16:creationId xmlns:a16="http://schemas.microsoft.com/office/drawing/2014/main" id="{D3639307-1694-608B-F529-9EC186843A3E}"/>
                </a:ext>
              </a:extLst>
            </xdr:cNvPr>
            <xdr:cNvPicPr>
              <a:picLocks noChangeArrowheads="1"/>
              <a:extLst>
                <a:ext uri="{84589F7E-364E-4C9E-8A38-B11213B215E9}">
                  <a14:cameraTool cellRange="mondai_1" spid="_x0000_s15871"/>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535" name="Picture 3343">
              <a:extLst>
                <a:ext uri="{FF2B5EF4-FFF2-40B4-BE49-F238E27FC236}">
                  <a16:creationId xmlns:a16="http://schemas.microsoft.com/office/drawing/2014/main" id="{E7D9BFFD-DC33-631B-773C-A0994A74F0C4}"/>
                </a:ext>
              </a:extLst>
            </xdr:cNvPr>
            <xdr:cNvPicPr>
              <a:picLocks noChangeArrowheads="1"/>
              <a:extLst>
                <a:ext uri="{84589F7E-364E-4C9E-8A38-B11213B215E9}">
                  <a14:cameraTool cellRange="mondai_1" spid="_x0000_s15872"/>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536" name="Picture 3344">
              <a:extLst>
                <a:ext uri="{FF2B5EF4-FFF2-40B4-BE49-F238E27FC236}">
                  <a16:creationId xmlns:a16="http://schemas.microsoft.com/office/drawing/2014/main" id="{A6817E81-82D1-D959-1998-EA886B623521}"/>
                </a:ext>
              </a:extLst>
            </xdr:cNvPr>
            <xdr:cNvPicPr>
              <a:picLocks noChangeArrowheads="1"/>
              <a:extLst>
                <a:ext uri="{84589F7E-364E-4C9E-8A38-B11213B215E9}">
                  <a14:cameraTool cellRange="mondai_1" spid="_x0000_s15873"/>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537" name="Picture 3345">
              <a:extLst>
                <a:ext uri="{FF2B5EF4-FFF2-40B4-BE49-F238E27FC236}">
                  <a16:creationId xmlns:a16="http://schemas.microsoft.com/office/drawing/2014/main" id="{AF22C05E-5636-7BFD-F906-AC1B70246B86}"/>
                </a:ext>
              </a:extLst>
            </xdr:cNvPr>
            <xdr:cNvPicPr>
              <a:picLocks noChangeArrowheads="1"/>
              <a:extLst>
                <a:ext uri="{84589F7E-364E-4C9E-8A38-B11213B215E9}">
                  <a14:cameraTool cellRange="mondai_1" spid="_x0000_s15874"/>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538" name="Picture 3346">
              <a:extLst>
                <a:ext uri="{FF2B5EF4-FFF2-40B4-BE49-F238E27FC236}">
                  <a16:creationId xmlns:a16="http://schemas.microsoft.com/office/drawing/2014/main" id="{725FEB5D-002C-5887-A6ED-E0011B6EC1E9}"/>
                </a:ext>
              </a:extLst>
            </xdr:cNvPr>
            <xdr:cNvPicPr>
              <a:picLocks noChangeArrowheads="1"/>
              <a:extLst>
                <a:ext uri="{84589F7E-364E-4C9E-8A38-B11213B215E9}">
                  <a14:cameraTool cellRange="mondai_1" spid="_x0000_s15875"/>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539" name="Picture 3347">
              <a:extLst>
                <a:ext uri="{FF2B5EF4-FFF2-40B4-BE49-F238E27FC236}">
                  <a16:creationId xmlns:a16="http://schemas.microsoft.com/office/drawing/2014/main" id="{7CB07443-BA53-76AD-54ED-71A6CC25180F}"/>
                </a:ext>
              </a:extLst>
            </xdr:cNvPr>
            <xdr:cNvPicPr>
              <a:picLocks noChangeArrowheads="1"/>
              <a:extLst>
                <a:ext uri="{84589F7E-364E-4C9E-8A38-B11213B215E9}">
                  <a14:cameraTool cellRange="mondai_1" spid="_x0000_s15876"/>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570" name="図 9">
              <a:extLst>
                <a:ext uri="{FF2B5EF4-FFF2-40B4-BE49-F238E27FC236}">
                  <a16:creationId xmlns:a16="http://schemas.microsoft.com/office/drawing/2014/main" id="{F69CF1D5-8128-0837-BCE3-EE36784116DD}"/>
                </a:ext>
              </a:extLst>
            </xdr:cNvPr>
            <xdr:cNvPicPr>
              <a:picLocks noChangeArrowheads="1"/>
              <a:extLst>
                <a:ext uri="{84589F7E-364E-4C9E-8A38-B11213B215E9}">
                  <a14:cameraTool cellRange="mondai_1" spid="_x0000_s15877"/>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571" name="図 19">
              <a:extLst>
                <a:ext uri="{FF2B5EF4-FFF2-40B4-BE49-F238E27FC236}">
                  <a16:creationId xmlns:a16="http://schemas.microsoft.com/office/drawing/2014/main" id="{04132250-68E4-02F1-5FA3-8B9FAC627782}"/>
                </a:ext>
              </a:extLst>
            </xdr:cNvPr>
            <xdr:cNvPicPr>
              <a:picLocks noChangeArrowheads="1"/>
              <a:extLst>
                <a:ext uri="{84589F7E-364E-4C9E-8A38-B11213B215E9}">
                  <a14:cameraTool cellRange="mondai_1" spid="_x0000_s15878"/>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572" name="図 23">
              <a:extLst>
                <a:ext uri="{FF2B5EF4-FFF2-40B4-BE49-F238E27FC236}">
                  <a16:creationId xmlns:a16="http://schemas.microsoft.com/office/drawing/2014/main" id="{4A10B471-A322-F42F-FE0B-D6238B9761E1}"/>
                </a:ext>
              </a:extLst>
            </xdr:cNvPr>
            <xdr:cNvPicPr>
              <a:picLocks noChangeArrowheads="1"/>
              <a:extLst>
                <a:ext uri="{84589F7E-364E-4C9E-8A38-B11213B215E9}">
                  <a14:cameraTool cellRange="mondai_1" spid="_x0000_s15879"/>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573" name="図 27">
              <a:extLst>
                <a:ext uri="{FF2B5EF4-FFF2-40B4-BE49-F238E27FC236}">
                  <a16:creationId xmlns:a16="http://schemas.microsoft.com/office/drawing/2014/main" id="{A9C40D44-4322-0389-20EB-2859F97EBC75}"/>
                </a:ext>
              </a:extLst>
            </xdr:cNvPr>
            <xdr:cNvPicPr>
              <a:picLocks noChangeArrowheads="1"/>
              <a:extLst>
                <a:ext uri="{84589F7E-364E-4C9E-8A38-B11213B215E9}">
                  <a14:cameraTool cellRange="mondai_1" spid="_x0000_s15880"/>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574" name="図 29">
              <a:extLst>
                <a:ext uri="{FF2B5EF4-FFF2-40B4-BE49-F238E27FC236}">
                  <a16:creationId xmlns:a16="http://schemas.microsoft.com/office/drawing/2014/main" id="{88420B67-B532-B351-8840-92AC0E53EF14}"/>
                </a:ext>
              </a:extLst>
            </xdr:cNvPr>
            <xdr:cNvPicPr>
              <a:picLocks noChangeArrowheads="1"/>
              <a:extLst>
                <a:ext uri="{84589F7E-364E-4C9E-8A38-B11213B215E9}">
                  <a14:cameraTool cellRange="mondai_1" spid="_x0000_s15881"/>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575" name="図 30">
              <a:extLst>
                <a:ext uri="{FF2B5EF4-FFF2-40B4-BE49-F238E27FC236}">
                  <a16:creationId xmlns:a16="http://schemas.microsoft.com/office/drawing/2014/main" id="{003EDBC3-696B-7668-022F-02478ADD6DEC}"/>
                </a:ext>
              </a:extLst>
            </xdr:cNvPr>
            <xdr:cNvPicPr>
              <a:picLocks noChangeArrowheads="1"/>
              <a:extLst>
                <a:ext uri="{84589F7E-364E-4C9E-8A38-B11213B215E9}">
                  <a14:cameraTool cellRange="mondai_1" spid="_x0000_s15882"/>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576" name="図 31">
              <a:extLst>
                <a:ext uri="{FF2B5EF4-FFF2-40B4-BE49-F238E27FC236}">
                  <a16:creationId xmlns:a16="http://schemas.microsoft.com/office/drawing/2014/main" id="{E74A189C-2806-86F2-AE81-280AF5A4B8DF}"/>
                </a:ext>
              </a:extLst>
            </xdr:cNvPr>
            <xdr:cNvPicPr>
              <a:picLocks noChangeArrowheads="1"/>
              <a:extLst>
                <a:ext uri="{84589F7E-364E-4C9E-8A38-B11213B215E9}">
                  <a14:cameraTool cellRange="mondai_1" spid="_x0000_s15883"/>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577" name="図 33">
              <a:extLst>
                <a:ext uri="{FF2B5EF4-FFF2-40B4-BE49-F238E27FC236}">
                  <a16:creationId xmlns:a16="http://schemas.microsoft.com/office/drawing/2014/main" id="{3FDB5B97-EB73-68C4-D025-62867B422F4B}"/>
                </a:ext>
              </a:extLst>
            </xdr:cNvPr>
            <xdr:cNvPicPr>
              <a:picLocks noChangeArrowheads="1"/>
              <a:extLst>
                <a:ext uri="{84589F7E-364E-4C9E-8A38-B11213B215E9}">
                  <a14:cameraTool cellRange="mondai_1" spid="_x0000_s15884"/>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578" name="図 35">
              <a:extLst>
                <a:ext uri="{FF2B5EF4-FFF2-40B4-BE49-F238E27FC236}">
                  <a16:creationId xmlns:a16="http://schemas.microsoft.com/office/drawing/2014/main" id="{6A09EE23-B274-B95E-DCB9-D961489D03B3}"/>
                </a:ext>
              </a:extLst>
            </xdr:cNvPr>
            <xdr:cNvPicPr>
              <a:picLocks noChangeArrowheads="1"/>
              <a:extLst>
                <a:ext uri="{84589F7E-364E-4C9E-8A38-B11213B215E9}">
                  <a14:cameraTool cellRange="mondai_1" spid="_x0000_s15885"/>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579" name="図 37">
              <a:extLst>
                <a:ext uri="{FF2B5EF4-FFF2-40B4-BE49-F238E27FC236}">
                  <a16:creationId xmlns:a16="http://schemas.microsoft.com/office/drawing/2014/main" id="{F86C6329-B2CC-ABD4-5A09-B43517125B56}"/>
                </a:ext>
              </a:extLst>
            </xdr:cNvPr>
            <xdr:cNvPicPr>
              <a:picLocks noChangeArrowheads="1"/>
              <a:extLst>
                <a:ext uri="{84589F7E-364E-4C9E-8A38-B11213B215E9}">
                  <a14:cameraTool cellRange="mondai_1" spid="_x0000_s15886"/>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580" name="図 38">
              <a:extLst>
                <a:ext uri="{FF2B5EF4-FFF2-40B4-BE49-F238E27FC236}">
                  <a16:creationId xmlns:a16="http://schemas.microsoft.com/office/drawing/2014/main" id="{39150361-5B0E-C8AE-F9CC-B7F969D7711E}"/>
                </a:ext>
              </a:extLst>
            </xdr:cNvPr>
            <xdr:cNvPicPr>
              <a:picLocks noChangeArrowheads="1"/>
              <a:extLst>
                <a:ext uri="{84589F7E-364E-4C9E-8A38-B11213B215E9}">
                  <a14:cameraTool cellRange="mondai_1" spid="_x0000_s15887"/>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581" name="図 39">
              <a:extLst>
                <a:ext uri="{FF2B5EF4-FFF2-40B4-BE49-F238E27FC236}">
                  <a16:creationId xmlns:a16="http://schemas.microsoft.com/office/drawing/2014/main" id="{DC111B0B-142A-83F0-439D-7F117EA0C7E8}"/>
                </a:ext>
              </a:extLst>
            </xdr:cNvPr>
            <xdr:cNvPicPr>
              <a:picLocks noChangeArrowheads="1"/>
              <a:extLst>
                <a:ext uri="{84589F7E-364E-4C9E-8A38-B11213B215E9}">
                  <a14:cameraTool cellRange="mondai_1" spid="_x0000_s15888"/>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582" name="図 41">
              <a:extLst>
                <a:ext uri="{FF2B5EF4-FFF2-40B4-BE49-F238E27FC236}">
                  <a16:creationId xmlns:a16="http://schemas.microsoft.com/office/drawing/2014/main" id="{DDFFD5F5-4F75-7CC3-7FA3-AD9C00160F04}"/>
                </a:ext>
              </a:extLst>
            </xdr:cNvPr>
            <xdr:cNvPicPr>
              <a:picLocks noChangeArrowheads="1"/>
              <a:extLst>
                <a:ext uri="{84589F7E-364E-4C9E-8A38-B11213B215E9}">
                  <a14:cameraTool cellRange="mondai_1" spid="_x0000_s15889"/>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583" name="図 42">
              <a:extLst>
                <a:ext uri="{FF2B5EF4-FFF2-40B4-BE49-F238E27FC236}">
                  <a16:creationId xmlns:a16="http://schemas.microsoft.com/office/drawing/2014/main" id="{9D775095-9D7F-5676-6886-DE35F51E572A}"/>
                </a:ext>
              </a:extLst>
            </xdr:cNvPr>
            <xdr:cNvPicPr>
              <a:picLocks noChangeArrowheads="1"/>
              <a:extLst>
                <a:ext uri="{84589F7E-364E-4C9E-8A38-B11213B215E9}">
                  <a14:cameraTool cellRange="mondai_1" spid="_x0000_s15890"/>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584" name="図 44">
              <a:extLst>
                <a:ext uri="{FF2B5EF4-FFF2-40B4-BE49-F238E27FC236}">
                  <a16:creationId xmlns:a16="http://schemas.microsoft.com/office/drawing/2014/main" id="{8FBFF3A5-E50E-6F62-DD16-0B7DA57C54FE}"/>
                </a:ext>
              </a:extLst>
            </xdr:cNvPr>
            <xdr:cNvPicPr>
              <a:picLocks noChangeArrowheads="1"/>
              <a:extLst>
                <a:ext uri="{84589F7E-364E-4C9E-8A38-B11213B215E9}">
                  <a14:cameraTool cellRange="mondai_1" spid="_x0000_s15891"/>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585" name="Picture 3393">
              <a:extLst>
                <a:ext uri="{FF2B5EF4-FFF2-40B4-BE49-F238E27FC236}">
                  <a16:creationId xmlns:a16="http://schemas.microsoft.com/office/drawing/2014/main" id="{ACBC3695-F170-1C61-6068-2DF12554ACCF}"/>
                </a:ext>
              </a:extLst>
            </xdr:cNvPr>
            <xdr:cNvPicPr>
              <a:picLocks noChangeArrowheads="1"/>
              <a:extLst>
                <a:ext uri="{84589F7E-364E-4C9E-8A38-B11213B215E9}">
                  <a14:cameraTool cellRange="mondai_1" spid="_x0000_s15892"/>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586" name="Picture 3394">
              <a:extLst>
                <a:ext uri="{FF2B5EF4-FFF2-40B4-BE49-F238E27FC236}">
                  <a16:creationId xmlns:a16="http://schemas.microsoft.com/office/drawing/2014/main" id="{A827B217-8133-327B-6DA7-684425273C09}"/>
                </a:ext>
              </a:extLst>
            </xdr:cNvPr>
            <xdr:cNvPicPr>
              <a:picLocks noChangeArrowheads="1"/>
              <a:extLst>
                <a:ext uri="{84589F7E-364E-4C9E-8A38-B11213B215E9}">
                  <a14:cameraTool cellRange="mondai_1" spid="_x0000_s15893"/>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587" name="Picture 3395">
              <a:extLst>
                <a:ext uri="{FF2B5EF4-FFF2-40B4-BE49-F238E27FC236}">
                  <a16:creationId xmlns:a16="http://schemas.microsoft.com/office/drawing/2014/main" id="{7069EBB5-CD80-44BE-25A7-50599909F717}"/>
                </a:ext>
              </a:extLst>
            </xdr:cNvPr>
            <xdr:cNvPicPr>
              <a:picLocks noChangeArrowheads="1"/>
              <a:extLst>
                <a:ext uri="{84589F7E-364E-4C9E-8A38-B11213B215E9}">
                  <a14:cameraTool cellRange="mondai_1" spid="_x0000_s15894"/>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588" name="Picture 3396">
              <a:extLst>
                <a:ext uri="{FF2B5EF4-FFF2-40B4-BE49-F238E27FC236}">
                  <a16:creationId xmlns:a16="http://schemas.microsoft.com/office/drawing/2014/main" id="{ADA3E4FB-3758-BCB8-8ECE-EFC85518F32A}"/>
                </a:ext>
              </a:extLst>
            </xdr:cNvPr>
            <xdr:cNvPicPr>
              <a:picLocks noChangeArrowheads="1"/>
              <a:extLst>
                <a:ext uri="{84589F7E-364E-4C9E-8A38-B11213B215E9}">
                  <a14:cameraTool cellRange="mondai_1" spid="_x0000_s15895"/>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589" name="Picture 3397">
              <a:extLst>
                <a:ext uri="{FF2B5EF4-FFF2-40B4-BE49-F238E27FC236}">
                  <a16:creationId xmlns:a16="http://schemas.microsoft.com/office/drawing/2014/main" id="{850C3093-117F-A233-C622-FB94A7B38A48}"/>
                </a:ext>
              </a:extLst>
            </xdr:cNvPr>
            <xdr:cNvPicPr>
              <a:picLocks noChangeArrowheads="1"/>
              <a:extLst>
                <a:ext uri="{84589F7E-364E-4C9E-8A38-B11213B215E9}">
                  <a14:cameraTool cellRange="mondai_1" spid="_x0000_s15896"/>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590" name="Picture 3398">
              <a:extLst>
                <a:ext uri="{FF2B5EF4-FFF2-40B4-BE49-F238E27FC236}">
                  <a16:creationId xmlns:a16="http://schemas.microsoft.com/office/drawing/2014/main" id="{00BD346F-8379-8F9A-265C-D862B9AF5B39}"/>
                </a:ext>
              </a:extLst>
            </xdr:cNvPr>
            <xdr:cNvPicPr>
              <a:picLocks noChangeArrowheads="1"/>
              <a:extLst>
                <a:ext uri="{84589F7E-364E-4C9E-8A38-B11213B215E9}">
                  <a14:cameraTool cellRange="mondai_1" spid="_x0000_s15897"/>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591" name="Picture 3399">
              <a:extLst>
                <a:ext uri="{FF2B5EF4-FFF2-40B4-BE49-F238E27FC236}">
                  <a16:creationId xmlns:a16="http://schemas.microsoft.com/office/drawing/2014/main" id="{F555D043-D241-22E2-F4E6-3FE8771BE3C6}"/>
                </a:ext>
              </a:extLst>
            </xdr:cNvPr>
            <xdr:cNvPicPr>
              <a:picLocks noChangeArrowheads="1"/>
              <a:extLst>
                <a:ext uri="{84589F7E-364E-4C9E-8A38-B11213B215E9}">
                  <a14:cameraTool cellRange="mondai_1" spid="_x0000_s15898"/>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592" name="Picture 3400">
              <a:extLst>
                <a:ext uri="{FF2B5EF4-FFF2-40B4-BE49-F238E27FC236}">
                  <a16:creationId xmlns:a16="http://schemas.microsoft.com/office/drawing/2014/main" id="{936FADAA-7FC8-7DBB-A6C9-80E0DC8A7C36}"/>
                </a:ext>
              </a:extLst>
            </xdr:cNvPr>
            <xdr:cNvPicPr>
              <a:picLocks noChangeArrowheads="1"/>
              <a:extLst>
                <a:ext uri="{84589F7E-364E-4C9E-8A38-B11213B215E9}">
                  <a14:cameraTool cellRange="mondai_1" spid="_x0000_s15899"/>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593" name="Picture 3401">
              <a:extLst>
                <a:ext uri="{FF2B5EF4-FFF2-40B4-BE49-F238E27FC236}">
                  <a16:creationId xmlns:a16="http://schemas.microsoft.com/office/drawing/2014/main" id="{D16D574B-F494-FB73-3810-6C027D4874E2}"/>
                </a:ext>
              </a:extLst>
            </xdr:cNvPr>
            <xdr:cNvPicPr>
              <a:picLocks noChangeArrowheads="1"/>
              <a:extLst>
                <a:ext uri="{84589F7E-364E-4C9E-8A38-B11213B215E9}">
                  <a14:cameraTool cellRange="mondai_1" spid="_x0000_s15900"/>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594" name="Picture 3402">
              <a:extLst>
                <a:ext uri="{FF2B5EF4-FFF2-40B4-BE49-F238E27FC236}">
                  <a16:creationId xmlns:a16="http://schemas.microsoft.com/office/drawing/2014/main" id="{5535B5D8-D688-E692-5B7E-79D6DAD0CB0B}"/>
                </a:ext>
              </a:extLst>
            </xdr:cNvPr>
            <xdr:cNvPicPr>
              <a:picLocks noChangeArrowheads="1"/>
              <a:extLst>
                <a:ext uri="{84589F7E-364E-4C9E-8A38-B11213B215E9}">
                  <a14:cameraTool cellRange="mondai_1" spid="_x0000_s15901"/>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595" name="Picture 3403">
              <a:extLst>
                <a:ext uri="{FF2B5EF4-FFF2-40B4-BE49-F238E27FC236}">
                  <a16:creationId xmlns:a16="http://schemas.microsoft.com/office/drawing/2014/main" id="{3A2ADBDD-63E9-8D1F-0D12-138A32DA8871}"/>
                </a:ext>
              </a:extLst>
            </xdr:cNvPr>
            <xdr:cNvPicPr>
              <a:picLocks noChangeArrowheads="1"/>
              <a:extLst>
                <a:ext uri="{84589F7E-364E-4C9E-8A38-B11213B215E9}">
                  <a14:cameraTool cellRange="mondai_1" spid="_x0000_s15902"/>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596" name="Picture 3404">
              <a:extLst>
                <a:ext uri="{FF2B5EF4-FFF2-40B4-BE49-F238E27FC236}">
                  <a16:creationId xmlns:a16="http://schemas.microsoft.com/office/drawing/2014/main" id="{07F84BD8-BA25-CD8F-DDF7-975D6E7CC1B5}"/>
                </a:ext>
              </a:extLst>
            </xdr:cNvPr>
            <xdr:cNvPicPr>
              <a:picLocks noChangeArrowheads="1"/>
              <a:extLst>
                <a:ext uri="{84589F7E-364E-4C9E-8A38-B11213B215E9}">
                  <a14:cameraTool cellRange="mondai_1" spid="_x0000_s15903"/>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597" name="Picture 3405">
              <a:extLst>
                <a:ext uri="{FF2B5EF4-FFF2-40B4-BE49-F238E27FC236}">
                  <a16:creationId xmlns:a16="http://schemas.microsoft.com/office/drawing/2014/main" id="{34DE08F2-8599-3CB3-26B1-DD828C79B761}"/>
                </a:ext>
              </a:extLst>
            </xdr:cNvPr>
            <xdr:cNvPicPr>
              <a:picLocks noChangeArrowheads="1"/>
              <a:extLst>
                <a:ext uri="{84589F7E-364E-4C9E-8A38-B11213B215E9}">
                  <a14:cameraTool cellRange="mondai_1" spid="_x0000_s15904"/>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598" name="Picture 3406">
              <a:extLst>
                <a:ext uri="{FF2B5EF4-FFF2-40B4-BE49-F238E27FC236}">
                  <a16:creationId xmlns:a16="http://schemas.microsoft.com/office/drawing/2014/main" id="{FF0259D2-88EB-E3FD-7670-7E7011E56646}"/>
                </a:ext>
              </a:extLst>
            </xdr:cNvPr>
            <xdr:cNvPicPr>
              <a:picLocks noChangeArrowheads="1"/>
              <a:extLst>
                <a:ext uri="{84589F7E-364E-4C9E-8A38-B11213B215E9}">
                  <a14:cameraTool cellRange="mondai_1" spid="_x0000_s15905"/>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599" name="Picture 3407">
              <a:extLst>
                <a:ext uri="{FF2B5EF4-FFF2-40B4-BE49-F238E27FC236}">
                  <a16:creationId xmlns:a16="http://schemas.microsoft.com/office/drawing/2014/main" id="{B0A85AA0-F0E7-3E7A-3B46-415BA0FB3426}"/>
                </a:ext>
              </a:extLst>
            </xdr:cNvPr>
            <xdr:cNvPicPr>
              <a:picLocks noChangeArrowheads="1"/>
              <a:extLst>
                <a:ext uri="{84589F7E-364E-4C9E-8A38-B11213B215E9}">
                  <a14:cameraTool cellRange="mondai_1" spid="_x0000_s15906"/>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600" name="Picture 3408">
              <a:extLst>
                <a:ext uri="{FF2B5EF4-FFF2-40B4-BE49-F238E27FC236}">
                  <a16:creationId xmlns:a16="http://schemas.microsoft.com/office/drawing/2014/main" id="{23BE30CC-14BD-A20B-C10D-A2F6DF464489}"/>
                </a:ext>
              </a:extLst>
            </xdr:cNvPr>
            <xdr:cNvPicPr>
              <a:picLocks noChangeArrowheads="1"/>
              <a:extLst>
                <a:ext uri="{84589F7E-364E-4C9E-8A38-B11213B215E9}">
                  <a14:cameraTool cellRange="mondai_1" spid="_x0000_s15907"/>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601" name="Picture 3409">
              <a:extLst>
                <a:ext uri="{FF2B5EF4-FFF2-40B4-BE49-F238E27FC236}">
                  <a16:creationId xmlns:a16="http://schemas.microsoft.com/office/drawing/2014/main" id="{F9592488-A2A0-0E66-FF8B-31258BC1C636}"/>
                </a:ext>
              </a:extLst>
            </xdr:cNvPr>
            <xdr:cNvPicPr>
              <a:picLocks noChangeArrowheads="1"/>
              <a:extLst>
                <a:ext uri="{84589F7E-364E-4C9E-8A38-B11213B215E9}">
                  <a14:cameraTool cellRange="mondai_1" spid="_x0000_s15908"/>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602" name="Picture 3410">
              <a:extLst>
                <a:ext uri="{FF2B5EF4-FFF2-40B4-BE49-F238E27FC236}">
                  <a16:creationId xmlns:a16="http://schemas.microsoft.com/office/drawing/2014/main" id="{268C36BB-716E-8365-02F8-47E7A4BA7442}"/>
                </a:ext>
              </a:extLst>
            </xdr:cNvPr>
            <xdr:cNvPicPr>
              <a:picLocks noChangeArrowheads="1"/>
              <a:extLst>
                <a:ext uri="{84589F7E-364E-4C9E-8A38-B11213B215E9}">
                  <a14:cameraTool cellRange="mondai_1" spid="_x0000_s15909"/>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603" name="Picture 3411">
              <a:extLst>
                <a:ext uri="{FF2B5EF4-FFF2-40B4-BE49-F238E27FC236}">
                  <a16:creationId xmlns:a16="http://schemas.microsoft.com/office/drawing/2014/main" id="{5F190789-2CA1-0E8B-1F6A-2BF4738F5A06}"/>
                </a:ext>
              </a:extLst>
            </xdr:cNvPr>
            <xdr:cNvPicPr>
              <a:picLocks noChangeArrowheads="1"/>
              <a:extLst>
                <a:ext uri="{84589F7E-364E-4C9E-8A38-B11213B215E9}">
                  <a14:cameraTool cellRange="mondai_1" spid="_x0000_s15910"/>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604" name="Picture 3412">
              <a:extLst>
                <a:ext uri="{FF2B5EF4-FFF2-40B4-BE49-F238E27FC236}">
                  <a16:creationId xmlns:a16="http://schemas.microsoft.com/office/drawing/2014/main" id="{37F0853C-54C3-7AA2-6D68-183BE15AD347}"/>
                </a:ext>
              </a:extLst>
            </xdr:cNvPr>
            <xdr:cNvPicPr>
              <a:picLocks noChangeArrowheads="1"/>
              <a:extLst>
                <a:ext uri="{84589F7E-364E-4C9E-8A38-B11213B215E9}">
                  <a14:cameraTool cellRange="mondai_1" spid="_x0000_s15911"/>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605" name="Picture 3413">
              <a:extLst>
                <a:ext uri="{FF2B5EF4-FFF2-40B4-BE49-F238E27FC236}">
                  <a16:creationId xmlns:a16="http://schemas.microsoft.com/office/drawing/2014/main" id="{DB616EC8-2EDD-C029-7D64-EC3376B51498}"/>
                </a:ext>
              </a:extLst>
            </xdr:cNvPr>
            <xdr:cNvPicPr>
              <a:picLocks noChangeArrowheads="1"/>
              <a:extLst>
                <a:ext uri="{84589F7E-364E-4C9E-8A38-B11213B215E9}">
                  <a14:cameraTool cellRange="mondai_1" spid="_x0000_s15912"/>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606" name="Picture 3414">
              <a:extLst>
                <a:ext uri="{FF2B5EF4-FFF2-40B4-BE49-F238E27FC236}">
                  <a16:creationId xmlns:a16="http://schemas.microsoft.com/office/drawing/2014/main" id="{A3E620E6-14E7-E6D0-CBBB-312F3E2AB4A0}"/>
                </a:ext>
              </a:extLst>
            </xdr:cNvPr>
            <xdr:cNvPicPr>
              <a:picLocks noChangeArrowheads="1"/>
              <a:extLst>
                <a:ext uri="{84589F7E-364E-4C9E-8A38-B11213B215E9}">
                  <a14:cameraTool cellRange="mondai_1" spid="_x0000_s15913"/>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607" name="Picture 3415">
              <a:extLst>
                <a:ext uri="{FF2B5EF4-FFF2-40B4-BE49-F238E27FC236}">
                  <a16:creationId xmlns:a16="http://schemas.microsoft.com/office/drawing/2014/main" id="{ED72FDEF-B15B-058D-DB30-5E78C72B2B8E}"/>
                </a:ext>
              </a:extLst>
            </xdr:cNvPr>
            <xdr:cNvPicPr>
              <a:picLocks noChangeArrowheads="1"/>
              <a:extLst>
                <a:ext uri="{84589F7E-364E-4C9E-8A38-B11213B215E9}">
                  <a14:cameraTool cellRange="mondai_1" spid="_x0000_s15914"/>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608" name="Picture 3416">
              <a:extLst>
                <a:ext uri="{FF2B5EF4-FFF2-40B4-BE49-F238E27FC236}">
                  <a16:creationId xmlns:a16="http://schemas.microsoft.com/office/drawing/2014/main" id="{CDDD7392-8744-B933-9AB8-29C1BF6C6274}"/>
                </a:ext>
              </a:extLst>
            </xdr:cNvPr>
            <xdr:cNvPicPr>
              <a:picLocks noChangeArrowheads="1"/>
              <a:extLst>
                <a:ext uri="{84589F7E-364E-4C9E-8A38-B11213B215E9}">
                  <a14:cameraTool cellRange="mondai_1" spid="_x0000_s15915"/>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609" name="Picture 3417">
              <a:extLst>
                <a:ext uri="{FF2B5EF4-FFF2-40B4-BE49-F238E27FC236}">
                  <a16:creationId xmlns:a16="http://schemas.microsoft.com/office/drawing/2014/main" id="{251FDA1B-35CB-B021-26CE-A729EE2926E4}"/>
                </a:ext>
              </a:extLst>
            </xdr:cNvPr>
            <xdr:cNvPicPr>
              <a:picLocks noChangeArrowheads="1"/>
              <a:extLst>
                <a:ext uri="{84589F7E-364E-4C9E-8A38-B11213B215E9}">
                  <a14:cameraTool cellRange="mondai_1" spid="_x0000_s15916"/>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610" name="Picture 3418">
              <a:extLst>
                <a:ext uri="{FF2B5EF4-FFF2-40B4-BE49-F238E27FC236}">
                  <a16:creationId xmlns:a16="http://schemas.microsoft.com/office/drawing/2014/main" id="{7CD85257-F538-6361-3999-6D8F4089F54B}"/>
                </a:ext>
              </a:extLst>
            </xdr:cNvPr>
            <xdr:cNvPicPr>
              <a:picLocks noChangeArrowheads="1"/>
              <a:extLst>
                <a:ext uri="{84589F7E-364E-4C9E-8A38-B11213B215E9}">
                  <a14:cameraTool cellRange="mondai_1" spid="_x0000_s15917"/>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611" name="Picture 3419">
              <a:extLst>
                <a:ext uri="{FF2B5EF4-FFF2-40B4-BE49-F238E27FC236}">
                  <a16:creationId xmlns:a16="http://schemas.microsoft.com/office/drawing/2014/main" id="{111D7988-50AE-81BF-D0C8-8B96B813A148}"/>
                </a:ext>
              </a:extLst>
            </xdr:cNvPr>
            <xdr:cNvPicPr>
              <a:picLocks noChangeArrowheads="1"/>
              <a:extLst>
                <a:ext uri="{84589F7E-364E-4C9E-8A38-B11213B215E9}">
                  <a14:cameraTool cellRange="mondai_1" spid="_x0000_s15918"/>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612" name="Picture 3420">
              <a:extLst>
                <a:ext uri="{FF2B5EF4-FFF2-40B4-BE49-F238E27FC236}">
                  <a16:creationId xmlns:a16="http://schemas.microsoft.com/office/drawing/2014/main" id="{BDE48D70-5A10-ABCC-0BDF-9C097BAF39EB}"/>
                </a:ext>
              </a:extLst>
            </xdr:cNvPr>
            <xdr:cNvPicPr>
              <a:picLocks noChangeArrowheads="1"/>
              <a:extLst>
                <a:ext uri="{84589F7E-364E-4C9E-8A38-B11213B215E9}">
                  <a14:cameraTool cellRange="mondai_1" spid="_x0000_s15919"/>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613" name="Picture 3421">
              <a:extLst>
                <a:ext uri="{FF2B5EF4-FFF2-40B4-BE49-F238E27FC236}">
                  <a16:creationId xmlns:a16="http://schemas.microsoft.com/office/drawing/2014/main" id="{47983B48-1927-EBCD-D72F-9DA1C9DED27E}"/>
                </a:ext>
              </a:extLst>
            </xdr:cNvPr>
            <xdr:cNvPicPr>
              <a:picLocks noChangeArrowheads="1"/>
              <a:extLst>
                <a:ext uri="{84589F7E-364E-4C9E-8A38-B11213B215E9}">
                  <a14:cameraTool cellRange="mondai_1" spid="_x0000_s15920"/>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614" name="Picture 3422">
              <a:extLst>
                <a:ext uri="{FF2B5EF4-FFF2-40B4-BE49-F238E27FC236}">
                  <a16:creationId xmlns:a16="http://schemas.microsoft.com/office/drawing/2014/main" id="{ED4A0EDA-1C07-0A8C-6344-6E2AD603F48B}"/>
                </a:ext>
              </a:extLst>
            </xdr:cNvPr>
            <xdr:cNvPicPr>
              <a:picLocks noChangeArrowheads="1"/>
              <a:extLst>
                <a:ext uri="{84589F7E-364E-4C9E-8A38-B11213B215E9}">
                  <a14:cameraTool cellRange="mondai_1" spid="_x0000_s15921"/>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615" name="Picture 3278">
              <a:extLst>
                <a:ext uri="{FF2B5EF4-FFF2-40B4-BE49-F238E27FC236}">
                  <a16:creationId xmlns:a16="http://schemas.microsoft.com/office/drawing/2014/main" id="{64B46682-7280-F712-770B-10C2F30C4E4B}"/>
                </a:ext>
              </a:extLst>
            </xdr:cNvPr>
            <xdr:cNvPicPr>
              <a:picLocks noChangeArrowheads="1"/>
              <a:extLst>
                <a:ext uri="{84589F7E-364E-4C9E-8A38-B11213B215E9}">
                  <a14:cameraTool cellRange="mondai_1" spid="_x0000_s15922"/>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616" name="Picture 3279">
              <a:extLst>
                <a:ext uri="{FF2B5EF4-FFF2-40B4-BE49-F238E27FC236}">
                  <a16:creationId xmlns:a16="http://schemas.microsoft.com/office/drawing/2014/main" id="{36BD5C9D-6987-4117-0D4B-16F2200DB7DA}"/>
                </a:ext>
              </a:extLst>
            </xdr:cNvPr>
            <xdr:cNvPicPr>
              <a:picLocks noChangeArrowheads="1"/>
              <a:extLst>
                <a:ext uri="{84589F7E-364E-4C9E-8A38-B11213B215E9}">
                  <a14:cameraTool cellRange="mondai_1" spid="_x0000_s15923"/>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617" name="Picture 3280">
              <a:extLst>
                <a:ext uri="{FF2B5EF4-FFF2-40B4-BE49-F238E27FC236}">
                  <a16:creationId xmlns:a16="http://schemas.microsoft.com/office/drawing/2014/main" id="{15EE8681-1F94-5B6A-EED2-8B7C8C94B650}"/>
                </a:ext>
              </a:extLst>
            </xdr:cNvPr>
            <xdr:cNvPicPr>
              <a:picLocks noChangeArrowheads="1"/>
              <a:extLst>
                <a:ext uri="{84589F7E-364E-4C9E-8A38-B11213B215E9}">
                  <a14:cameraTool cellRange="mondai_1" spid="_x0000_s15924"/>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618" name="Picture 3281">
              <a:extLst>
                <a:ext uri="{FF2B5EF4-FFF2-40B4-BE49-F238E27FC236}">
                  <a16:creationId xmlns:a16="http://schemas.microsoft.com/office/drawing/2014/main" id="{3402286E-5727-6029-79A0-4B9ABB419685}"/>
                </a:ext>
              </a:extLst>
            </xdr:cNvPr>
            <xdr:cNvPicPr>
              <a:picLocks noChangeArrowheads="1"/>
              <a:extLst>
                <a:ext uri="{84589F7E-364E-4C9E-8A38-B11213B215E9}">
                  <a14:cameraTool cellRange="mondai_1" spid="_x0000_s15925"/>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619" name="Picture 3282">
              <a:extLst>
                <a:ext uri="{FF2B5EF4-FFF2-40B4-BE49-F238E27FC236}">
                  <a16:creationId xmlns:a16="http://schemas.microsoft.com/office/drawing/2014/main" id="{0732F7C6-1888-02F5-5870-63EDBD6F9DB5}"/>
                </a:ext>
              </a:extLst>
            </xdr:cNvPr>
            <xdr:cNvPicPr>
              <a:picLocks noChangeArrowheads="1"/>
              <a:extLst>
                <a:ext uri="{84589F7E-364E-4C9E-8A38-B11213B215E9}">
                  <a14:cameraTool cellRange="mondai_1" spid="_x0000_s15926"/>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620" name="Picture 3283">
              <a:extLst>
                <a:ext uri="{FF2B5EF4-FFF2-40B4-BE49-F238E27FC236}">
                  <a16:creationId xmlns:a16="http://schemas.microsoft.com/office/drawing/2014/main" id="{AF95AFB7-8070-BC12-D73E-8C71503C5CC8}"/>
                </a:ext>
              </a:extLst>
            </xdr:cNvPr>
            <xdr:cNvPicPr>
              <a:picLocks noChangeArrowheads="1"/>
              <a:extLst>
                <a:ext uri="{84589F7E-364E-4C9E-8A38-B11213B215E9}">
                  <a14:cameraTool cellRange="mondai_1" spid="_x0000_s15927"/>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621" name="Picture 3284">
              <a:extLst>
                <a:ext uri="{FF2B5EF4-FFF2-40B4-BE49-F238E27FC236}">
                  <a16:creationId xmlns:a16="http://schemas.microsoft.com/office/drawing/2014/main" id="{1E0F1EFF-71F2-C73C-F44B-93C7CFA466FE}"/>
                </a:ext>
              </a:extLst>
            </xdr:cNvPr>
            <xdr:cNvPicPr>
              <a:picLocks noChangeArrowheads="1"/>
              <a:extLst>
                <a:ext uri="{84589F7E-364E-4C9E-8A38-B11213B215E9}">
                  <a14:cameraTool cellRange="mondai_1" spid="_x0000_s15928"/>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622" name="Picture 3285">
              <a:extLst>
                <a:ext uri="{FF2B5EF4-FFF2-40B4-BE49-F238E27FC236}">
                  <a16:creationId xmlns:a16="http://schemas.microsoft.com/office/drawing/2014/main" id="{0B38813A-80ED-BDF8-840F-4CDEFA21688E}"/>
                </a:ext>
              </a:extLst>
            </xdr:cNvPr>
            <xdr:cNvPicPr>
              <a:picLocks noChangeArrowheads="1"/>
              <a:extLst>
                <a:ext uri="{84589F7E-364E-4C9E-8A38-B11213B215E9}">
                  <a14:cameraTool cellRange="mondai_1" spid="_x0000_s15929"/>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623" name="Picture 3286">
              <a:extLst>
                <a:ext uri="{FF2B5EF4-FFF2-40B4-BE49-F238E27FC236}">
                  <a16:creationId xmlns:a16="http://schemas.microsoft.com/office/drawing/2014/main" id="{E009158A-9534-99CA-6B6A-EADE782F9826}"/>
                </a:ext>
              </a:extLst>
            </xdr:cNvPr>
            <xdr:cNvPicPr>
              <a:picLocks noChangeArrowheads="1"/>
              <a:extLst>
                <a:ext uri="{84589F7E-364E-4C9E-8A38-B11213B215E9}">
                  <a14:cameraTool cellRange="mondai_1" spid="_x0000_s15930"/>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624" name="Picture 3287">
              <a:extLst>
                <a:ext uri="{FF2B5EF4-FFF2-40B4-BE49-F238E27FC236}">
                  <a16:creationId xmlns:a16="http://schemas.microsoft.com/office/drawing/2014/main" id="{BC362175-A961-B850-970F-F16A9993FCF9}"/>
                </a:ext>
              </a:extLst>
            </xdr:cNvPr>
            <xdr:cNvPicPr>
              <a:picLocks noChangeArrowheads="1"/>
              <a:extLst>
                <a:ext uri="{84589F7E-364E-4C9E-8A38-B11213B215E9}">
                  <a14:cameraTool cellRange="mondai_1" spid="_x0000_s15931"/>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625" name="Picture 3288">
              <a:extLst>
                <a:ext uri="{FF2B5EF4-FFF2-40B4-BE49-F238E27FC236}">
                  <a16:creationId xmlns:a16="http://schemas.microsoft.com/office/drawing/2014/main" id="{89F1390F-4340-73E5-2D3A-55B781BCB29A}"/>
                </a:ext>
              </a:extLst>
            </xdr:cNvPr>
            <xdr:cNvPicPr>
              <a:picLocks noChangeArrowheads="1"/>
              <a:extLst>
                <a:ext uri="{84589F7E-364E-4C9E-8A38-B11213B215E9}">
                  <a14:cameraTool cellRange="mondai_1" spid="_x0000_s15932"/>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626" name="Picture 3289">
              <a:extLst>
                <a:ext uri="{FF2B5EF4-FFF2-40B4-BE49-F238E27FC236}">
                  <a16:creationId xmlns:a16="http://schemas.microsoft.com/office/drawing/2014/main" id="{5304FAD3-FC5B-EF89-27A6-9B88D3B14C72}"/>
                </a:ext>
              </a:extLst>
            </xdr:cNvPr>
            <xdr:cNvPicPr>
              <a:picLocks noChangeArrowheads="1"/>
              <a:extLst>
                <a:ext uri="{84589F7E-364E-4C9E-8A38-B11213B215E9}">
                  <a14:cameraTool cellRange="mondai_1" spid="_x0000_s15933"/>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627" name="Picture 3290">
              <a:extLst>
                <a:ext uri="{FF2B5EF4-FFF2-40B4-BE49-F238E27FC236}">
                  <a16:creationId xmlns:a16="http://schemas.microsoft.com/office/drawing/2014/main" id="{023B4320-5E44-FCD1-0121-98B49632E759}"/>
                </a:ext>
              </a:extLst>
            </xdr:cNvPr>
            <xdr:cNvPicPr>
              <a:picLocks noChangeArrowheads="1"/>
              <a:extLst>
                <a:ext uri="{84589F7E-364E-4C9E-8A38-B11213B215E9}">
                  <a14:cameraTool cellRange="mondai_1" spid="_x0000_s15934"/>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628" name="Picture 3291">
              <a:extLst>
                <a:ext uri="{FF2B5EF4-FFF2-40B4-BE49-F238E27FC236}">
                  <a16:creationId xmlns:a16="http://schemas.microsoft.com/office/drawing/2014/main" id="{33D956E2-0812-ABF8-91DA-0BB3B4061AF7}"/>
                </a:ext>
              </a:extLst>
            </xdr:cNvPr>
            <xdr:cNvPicPr>
              <a:picLocks noChangeArrowheads="1"/>
              <a:extLst>
                <a:ext uri="{84589F7E-364E-4C9E-8A38-B11213B215E9}">
                  <a14:cameraTool cellRange="mondai_1" spid="_x0000_s15935"/>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629" name="Picture 3292">
              <a:extLst>
                <a:ext uri="{FF2B5EF4-FFF2-40B4-BE49-F238E27FC236}">
                  <a16:creationId xmlns:a16="http://schemas.microsoft.com/office/drawing/2014/main" id="{6A7FC5C3-7094-6E3B-E12E-B31E973295D2}"/>
                </a:ext>
              </a:extLst>
            </xdr:cNvPr>
            <xdr:cNvPicPr>
              <a:picLocks noChangeArrowheads="1"/>
              <a:extLst>
                <a:ext uri="{84589F7E-364E-4C9E-8A38-B11213B215E9}">
                  <a14:cameraTool cellRange="mondai_1" spid="_x0000_s15936"/>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630" name="Picture 3293">
              <a:extLst>
                <a:ext uri="{FF2B5EF4-FFF2-40B4-BE49-F238E27FC236}">
                  <a16:creationId xmlns:a16="http://schemas.microsoft.com/office/drawing/2014/main" id="{B4C8E8CA-A16D-6D3F-15F1-ED9287F8F55D}"/>
                </a:ext>
              </a:extLst>
            </xdr:cNvPr>
            <xdr:cNvPicPr>
              <a:picLocks noChangeArrowheads="1"/>
              <a:extLst>
                <a:ext uri="{84589F7E-364E-4C9E-8A38-B11213B215E9}">
                  <a14:cameraTool cellRange="mondai_1" spid="_x0000_s15937"/>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631" name="Picture 3294">
              <a:extLst>
                <a:ext uri="{FF2B5EF4-FFF2-40B4-BE49-F238E27FC236}">
                  <a16:creationId xmlns:a16="http://schemas.microsoft.com/office/drawing/2014/main" id="{C2B19225-548F-5EB1-459D-38BBD11EA960}"/>
                </a:ext>
              </a:extLst>
            </xdr:cNvPr>
            <xdr:cNvPicPr>
              <a:picLocks noChangeArrowheads="1"/>
              <a:extLst>
                <a:ext uri="{84589F7E-364E-4C9E-8A38-B11213B215E9}">
                  <a14:cameraTool cellRange="mondai_1" spid="_x0000_s15938"/>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632" name="Picture 3295">
              <a:extLst>
                <a:ext uri="{FF2B5EF4-FFF2-40B4-BE49-F238E27FC236}">
                  <a16:creationId xmlns:a16="http://schemas.microsoft.com/office/drawing/2014/main" id="{89799055-9CDD-00D9-4B77-E2A77A8E1676}"/>
                </a:ext>
              </a:extLst>
            </xdr:cNvPr>
            <xdr:cNvPicPr>
              <a:picLocks noChangeArrowheads="1"/>
              <a:extLst>
                <a:ext uri="{84589F7E-364E-4C9E-8A38-B11213B215E9}">
                  <a14:cameraTool cellRange="mondai_1" spid="_x0000_s15939"/>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633" name="Picture 3296">
              <a:extLst>
                <a:ext uri="{FF2B5EF4-FFF2-40B4-BE49-F238E27FC236}">
                  <a16:creationId xmlns:a16="http://schemas.microsoft.com/office/drawing/2014/main" id="{76AC2FE5-0B33-07A5-D8C6-845C3A41F567}"/>
                </a:ext>
              </a:extLst>
            </xdr:cNvPr>
            <xdr:cNvPicPr>
              <a:picLocks noChangeArrowheads="1"/>
              <a:extLst>
                <a:ext uri="{84589F7E-364E-4C9E-8A38-B11213B215E9}">
                  <a14:cameraTool cellRange="mondai_1" spid="_x0000_s15940"/>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634" name="Picture 3297">
              <a:extLst>
                <a:ext uri="{FF2B5EF4-FFF2-40B4-BE49-F238E27FC236}">
                  <a16:creationId xmlns:a16="http://schemas.microsoft.com/office/drawing/2014/main" id="{2A583881-73F4-F7A0-7707-56076ADC134A}"/>
                </a:ext>
              </a:extLst>
            </xdr:cNvPr>
            <xdr:cNvPicPr>
              <a:picLocks noChangeArrowheads="1"/>
              <a:extLst>
                <a:ext uri="{84589F7E-364E-4C9E-8A38-B11213B215E9}">
                  <a14:cameraTool cellRange="mondai_1" spid="_x0000_s15941"/>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635" name="Picture 3298">
              <a:extLst>
                <a:ext uri="{FF2B5EF4-FFF2-40B4-BE49-F238E27FC236}">
                  <a16:creationId xmlns:a16="http://schemas.microsoft.com/office/drawing/2014/main" id="{C82C4C71-F622-3033-A32A-2F4774BC20BB}"/>
                </a:ext>
              </a:extLst>
            </xdr:cNvPr>
            <xdr:cNvPicPr>
              <a:picLocks noChangeArrowheads="1"/>
              <a:extLst>
                <a:ext uri="{84589F7E-364E-4C9E-8A38-B11213B215E9}">
                  <a14:cameraTool cellRange="mondai_1" spid="_x0000_s15942"/>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636" name="Picture 3299">
              <a:extLst>
                <a:ext uri="{FF2B5EF4-FFF2-40B4-BE49-F238E27FC236}">
                  <a16:creationId xmlns:a16="http://schemas.microsoft.com/office/drawing/2014/main" id="{B39C0871-B2EF-1731-E861-36261F964A89}"/>
                </a:ext>
              </a:extLst>
            </xdr:cNvPr>
            <xdr:cNvPicPr>
              <a:picLocks noChangeArrowheads="1"/>
              <a:extLst>
                <a:ext uri="{84589F7E-364E-4C9E-8A38-B11213B215E9}">
                  <a14:cameraTool cellRange="mondai_1" spid="_x0000_s15943"/>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637" name="Picture 3300">
              <a:extLst>
                <a:ext uri="{FF2B5EF4-FFF2-40B4-BE49-F238E27FC236}">
                  <a16:creationId xmlns:a16="http://schemas.microsoft.com/office/drawing/2014/main" id="{A039E2C0-59DD-59AB-1D87-86AEA7CF155E}"/>
                </a:ext>
              </a:extLst>
            </xdr:cNvPr>
            <xdr:cNvPicPr>
              <a:picLocks noChangeArrowheads="1"/>
              <a:extLst>
                <a:ext uri="{84589F7E-364E-4C9E-8A38-B11213B215E9}">
                  <a14:cameraTool cellRange="mondai_1" spid="_x0000_s15944"/>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638" name="Picture 3301">
              <a:extLst>
                <a:ext uri="{FF2B5EF4-FFF2-40B4-BE49-F238E27FC236}">
                  <a16:creationId xmlns:a16="http://schemas.microsoft.com/office/drawing/2014/main" id="{24FEACFF-5B0F-A85F-4A8B-88E82893D24C}"/>
                </a:ext>
              </a:extLst>
            </xdr:cNvPr>
            <xdr:cNvPicPr>
              <a:picLocks noChangeArrowheads="1"/>
              <a:extLst>
                <a:ext uri="{84589F7E-364E-4C9E-8A38-B11213B215E9}">
                  <a14:cameraTool cellRange="mondai_1" spid="_x0000_s15945"/>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639" name="Picture 3302">
              <a:extLst>
                <a:ext uri="{FF2B5EF4-FFF2-40B4-BE49-F238E27FC236}">
                  <a16:creationId xmlns:a16="http://schemas.microsoft.com/office/drawing/2014/main" id="{13EB9195-CC08-772D-8C03-855F4BCC94DB}"/>
                </a:ext>
              </a:extLst>
            </xdr:cNvPr>
            <xdr:cNvPicPr>
              <a:picLocks noChangeArrowheads="1"/>
              <a:extLst>
                <a:ext uri="{84589F7E-364E-4C9E-8A38-B11213B215E9}">
                  <a14:cameraTool cellRange="mondai_1" spid="_x0000_s15946"/>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640" name="Picture 3303">
              <a:extLst>
                <a:ext uri="{FF2B5EF4-FFF2-40B4-BE49-F238E27FC236}">
                  <a16:creationId xmlns:a16="http://schemas.microsoft.com/office/drawing/2014/main" id="{33FBAD83-1138-AD35-E206-8E20C43288BF}"/>
                </a:ext>
              </a:extLst>
            </xdr:cNvPr>
            <xdr:cNvPicPr>
              <a:picLocks noChangeArrowheads="1"/>
              <a:extLst>
                <a:ext uri="{84589F7E-364E-4C9E-8A38-B11213B215E9}">
                  <a14:cameraTool cellRange="mondai_1" spid="_x0000_s15947"/>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641" name="Picture 3304">
              <a:extLst>
                <a:ext uri="{FF2B5EF4-FFF2-40B4-BE49-F238E27FC236}">
                  <a16:creationId xmlns:a16="http://schemas.microsoft.com/office/drawing/2014/main" id="{E5676B3B-F1A9-9EE7-540B-A8E003F4EF7C}"/>
                </a:ext>
              </a:extLst>
            </xdr:cNvPr>
            <xdr:cNvPicPr>
              <a:picLocks noChangeArrowheads="1"/>
              <a:extLst>
                <a:ext uri="{84589F7E-364E-4C9E-8A38-B11213B215E9}">
                  <a14:cameraTool cellRange="mondai_1" spid="_x0000_s15948"/>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642" name="Picture 3305">
              <a:extLst>
                <a:ext uri="{FF2B5EF4-FFF2-40B4-BE49-F238E27FC236}">
                  <a16:creationId xmlns:a16="http://schemas.microsoft.com/office/drawing/2014/main" id="{9151FE32-28D5-9E19-C673-D1AD3EF03598}"/>
                </a:ext>
              </a:extLst>
            </xdr:cNvPr>
            <xdr:cNvPicPr>
              <a:picLocks noChangeArrowheads="1"/>
              <a:extLst>
                <a:ext uri="{84589F7E-364E-4C9E-8A38-B11213B215E9}">
                  <a14:cameraTool cellRange="mondai_1" spid="_x0000_s15949"/>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643" name="Picture 3306">
              <a:extLst>
                <a:ext uri="{FF2B5EF4-FFF2-40B4-BE49-F238E27FC236}">
                  <a16:creationId xmlns:a16="http://schemas.microsoft.com/office/drawing/2014/main" id="{7E097489-61B0-EB22-6B5D-6FB2260D8224}"/>
                </a:ext>
              </a:extLst>
            </xdr:cNvPr>
            <xdr:cNvPicPr>
              <a:picLocks noChangeArrowheads="1"/>
              <a:extLst>
                <a:ext uri="{84589F7E-364E-4C9E-8A38-B11213B215E9}">
                  <a14:cameraTool cellRange="mondai_1" spid="_x0000_s15950"/>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644" name="Picture 3307">
              <a:extLst>
                <a:ext uri="{FF2B5EF4-FFF2-40B4-BE49-F238E27FC236}">
                  <a16:creationId xmlns:a16="http://schemas.microsoft.com/office/drawing/2014/main" id="{B66CC960-725B-60E0-04E0-E59F2AC760E7}"/>
                </a:ext>
              </a:extLst>
            </xdr:cNvPr>
            <xdr:cNvPicPr>
              <a:picLocks noChangeArrowheads="1"/>
              <a:extLst>
                <a:ext uri="{84589F7E-364E-4C9E-8A38-B11213B215E9}">
                  <a14:cameraTool cellRange="mondai_1" spid="_x0000_s15951"/>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645" name="Picture 3308">
              <a:extLst>
                <a:ext uri="{FF2B5EF4-FFF2-40B4-BE49-F238E27FC236}">
                  <a16:creationId xmlns:a16="http://schemas.microsoft.com/office/drawing/2014/main" id="{55BE2CCD-552F-2C17-D18D-8F1458C9AB96}"/>
                </a:ext>
              </a:extLst>
            </xdr:cNvPr>
            <xdr:cNvPicPr>
              <a:picLocks noChangeArrowheads="1"/>
              <a:extLst>
                <a:ext uri="{84589F7E-364E-4C9E-8A38-B11213B215E9}">
                  <a14:cameraTool cellRange="mondai_1" spid="_x0000_s15952"/>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646" name="Picture 3309">
              <a:extLst>
                <a:ext uri="{FF2B5EF4-FFF2-40B4-BE49-F238E27FC236}">
                  <a16:creationId xmlns:a16="http://schemas.microsoft.com/office/drawing/2014/main" id="{295F695F-D692-695D-3897-4D659BB45601}"/>
                </a:ext>
              </a:extLst>
            </xdr:cNvPr>
            <xdr:cNvPicPr>
              <a:picLocks noChangeArrowheads="1"/>
              <a:extLst>
                <a:ext uri="{84589F7E-364E-4C9E-8A38-B11213B215E9}">
                  <a14:cameraTool cellRange="mondai_1" spid="_x0000_s15953"/>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647" name="Picture 3310">
              <a:extLst>
                <a:ext uri="{FF2B5EF4-FFF2-40B4-BE49-F238E27FC236}">
                  <a16:creationId xmlns:a16="http://schemas.microsoft.com/office/drawing/2014/main" id="{CCE04B1A-0E5B-2992-163E-5EFF944C0DA8}"/>
                </a:ext>
              </a:extLst>
            </xdr:cNvPr>
            <xdr:cNvPicPr>
              <a:picLocks noChangeArrowheads="1"/>
              <a:extLst>
                <a:ext uri="{84589F7E-364E-4C9E-8A38-B11213B215E9}">
                  <a14:cameraTool cellRange="mondai_1" spid="_x0000_s15954"/>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648" name="Picture 3311">
              <a:extLst>
                <a:ext uri="{FF2B5EF4-FFF2-40B4-BE49-F238E27FC236}">
                  <a16:creationId xmlns:a16="http://schemas.microsoft.com/office/drawing/2014/main" id="{6A52EC8B-1E8F-35E7-740B-46F328A136A3}"/>
                </a:ext>
              </a:extLst>
            </xdr:cNvPr>
            <xdr:cNvPicPr>
              <a:picLocks noChangeArrowheads="1"/>
              <a:extLst>
                <a:ext uri="{84589F7E-364E-4C9E-8A38-B11213B215E9}">
                  <a14:cameraTool cellRange="mondai_1" spid="_x0000_s15955"/>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649" name="Picture 3312">
              <a:extLst>
                <a:ext uri="{FF2B5EF4-FFF2-40B4-BE49-F238E27FC236}">
                  <a16:creationId xmlns:a16="http://schemas.microsoft.com/office/drawing/2014/main" id="{20CAB7E6-4935-61C8-9883-75C4107ED073}"/>
                </a:ext>
              </a:extLst>
            </xdr:cNvPr>
            <xdr:cNvPicPr>
              <a:picLocks noChangeArrowheads="1"/>
              <a:extLst>
                <a:ext uri="{84589F7E-364E-4C9E-8A38-B11213B215E9}">
                  <a14:cameraTool cellRange="mondai_1" spid="_x0000_s15956"/>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650" name="Picture 3313">
              <a:extLst>
                <a:ext uri="{FF2B5EF4-FFF2-40B4-BE49-F238E27FC236}">
                  <a16:creationId xmlns:a16="http://schemas.microsoft.com/office/drawing/2014/main" id="{6278236E-9335-5EE0-2C20-932A8832CFE5}"/>
                </a:ext>
              </a:extLst>
            </xdr:cNvPr>
            <xdr:cNvPicPr>
              <a:picLocks noChangeArrowheads="1"/>
              <a:extLst>
                <a:ext uri="{84589F7E-364E-4C9E-8A38-B11213B215E9}">
                  <a14:cameraTool cellRange="mondai_1" spid="_x0000_s15957"/>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651" name="Picture 3314">
              <a:extLst>
                <a:ext uri="{FF2B5EF4-FFF2-40B4-BE49-F238E27FC236}">
                  <a16:creationId xmlns:a16="http://schemas.microsoft.com/office/drawing/2014/main" id="{4F6D307F-5360-6AC3-8DEA-ACE52017CFE3}"/>
                </a:ext>
              </a:extLst>
            </xdr:cNvPr>
            <xdr:cNvPicPr>
              <a:picLocks noChangeArrowheads="1"/>
              <a:extLst>
                <a:ext uri="{84589F7E-364E-4C9E-8A38-B11213B215E9}">
                  <a14:cameraTool cellRange="mondai_1" spid="_x0000_s15958"/>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652" name="Picture 3315">
              <a:extLst>
                <a:ext uri="{FF2B5EF4-FFF2-40B4-BE49-F238E27FC236}">
                  <a16:creationId xmlns:a16="http://schemas.microsoft.com/office/drawing/2014/main" id="{25FD42BF-3DC3-D3EE-72A8-F0EE8A42D6C0}"/>
                </a:ext>
              </a:extLst>
            </xdr:cNvPr>
            <xdr:cNvPicPr>
              <a:picLocks noChangeArrowheads="1"/>
              <a:extLst>
                <a:ext uri="{84589F7E-364E-4C9E-8A38-B11213B215E9}">
                  <a14:cameraTool cellRange="mondai_1" spid="_x0000_s15959"/>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653" name="Picture 3316">
              <a:extLst>
                <a:ext uri="{FF2B5EF4-FFF2-40B4-BE49-F238E27FC236}">
                  <a16:creationId xmlns:a16="http://schemas.microsoft.com/office/drawing/2014/main" id="{0034979B-D951-1274-B06A-0A3DCA9308F3}"/>
                </a:ext>
              </a:extLst>
            </xdr:cNvPr>
            <xdr:cNvPicPr>
              <a:picLocks noChangeArrowheads="1"/>
              <a:extLst>
                <a:ext uri="{84589F7E-364E-4C9E-8A38-B11213B215E9}">
                  <a14:cameraTool cellRange="mondai_1" spid="_x0000_s15960"/>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654" name="Picture 3317">
              <a:extLst>
                <a:ext uri="{FF2B5EF4-FFF2-40B4-BE49-F238E27FC236}">
                  <a16:creationId xmlns:a16="http://schemas.microsoft.com/office/drawing/2014/main" id="{AFB6FFD0-FA03-111D-C915-D0E8C4793258}"/>
                </a:ext>
              </a:extLst>
            </xdr:cNvPr>
            <xdr:cNvPicPr>
              <a:picLocks noChangeArrowheads="1"/>
              <a:extLst>
                <a:ext uri="{84589F7E-364E-4C9E-8A38-B11213B215E9}">
                  <a14:cameraTool cellRange="mondai_1" spid="_x0000_s15961"/>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655" name="Picture 3318">
              <a:extLst>
                <a:ext uri="{FF2B5EF4-FFF2-40B4-BE49-F238E27FC236}">
                  <a16:creationId xmlns:a16="http://schemas.microsoft.com/office/drawing/2014/main" id="{634029EE-F165-C98A-5B9D-D80B8564C71D}"/>
                </a:ext>
              </a:extLst>
            </xdr:cNvPr>
            <xdr:cNvPicPr>
              <a:picLocks noChangeArrowheads="1"/>
              <a:extLst>
                <a:ext uri="{84589F7E-364E-4C9E-8A38-B11213B215E9}">
                  <a14:cameraTool cellRange="mondai_1" spid="_x0000_s15962"/>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656" name="Picture 3319">
              <a:extLst>
                <a:ext uri="{FF2B5EF4-FFF2-40B4-BE49-F238E27FC236}">
                  <a16:creationId xmlns:a16="http://schemas.microsoft.com/office/drawing/2014/main" id="{DC776A0F-6AEF-7BF2-C318-DB168F0C22FA}"/>
                </a:ext>
              </a:extLst>
            </xdr:cNvPr>
            <xdr:cNvPicPr>
              <a:picLocks noChangeArrowheads="1"/>
              <a:extLst>
                <a:ext uri="{84589F7E-364E-4C9E-8A38-B11213B215E9}">
                  <a14:cameraTool cellRange="mondai_1" spid="_x0000_s15963"/>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657" name="Picture 3320">
              <a:extLst>
                <a:ext uri="{FF2B5EF4-FFF2-40B4-BE49-F238E27FC236}">
                  <a16:creationId xmlns:a16="http://schemas.microsoft.com/office/drawing/2014/main" id="{CD752BEB-6D86-E0A8-F20D-BEFCE2C03E6B}"/>
                </a:ext>
              </a:extLst>
            </xdr:cNvPr>
            <xdr:cNvPicPr>
              <a:picLocks noChangeArrowheads="1"/>
              <a:extLst>
                <a:ext uri="{84589F7E-364E-4C9E-8A38-B11213B215E9}">
                  <a14:cameraTool cellRange="mondai_1" spid="_x0000_s15964"/>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658" name="Picture 3321">
              <a:extLst>
                <a:ext uri="{FF2B5EF4-FFF2-40B4-BE49-F238E27FC236}">
                  <a16:creationId xmlns:a16="http://schemas.microsoft.com/office/drawing/2014/main" id="{8A33006C-49F8-9D57-90CC-925E6227C9F2}"/>
                </a:ext>
              </a:extLst>
            </xdr:cNvPr>
            <xdr:cNvPicPr>
              <a:picLocks noChangeArrowheads="1"/>
              <a:extLst>
                <a:ext uri="{84589F7E-364E-4C9E-8A38-B11213B215E9}">
                  <a14:cameraTool cellRange="mondai_1" spid="_x0000_s15965"/>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659" name="Picture 3322">
              <a:extLst>
                <a:ext uri="{FF2B5EF4-FFF2-40B4-BE49-F238E27FC236}">
                  <a16:creationId xmlns:a16="http://schemas.microsoft.com/office/drawing/2014/main" id="{64016622-8BA4-FFE3-32B3-DCFE6F47F8FD}"/>
                </a:ext>
              </a:extLst>
            </xdr:cNvPr>
            <xdr:cNvPicPr>
              <a:picLocks noChangeArrowheads="1"/>
              <a:extLst>
                <a:ext uri="{84589F7E-364E-4C9E-8A38-B11213B215E9}">
                  <a14:cameraTool cellRange="mondai_1" spid="_x0000_s15966"/>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660" name="Picture 3323">
              <a:extLst>
                <a:ext uri="{FF2B5EF4-FFF2-40B4-BE49-F238E27FC236}">
                  <a16:creationId xmlns:a16="http://schemas.microsoft.com/office/drawing/2014/main" id="{10991A1B-EDBD-B476-967F-EA8855790AAC}"/>
                </a:ext>
              </a:extLst>
            </xdr:cNvPr>
            <xdr:cNvPicPr>
              <a:picLocks noChangeArrowheads="1"/>
              <a:extLst>
                <a:ext uri="{84589F7E-364E-4C9E-8A38-B11213B215E9}">
                  <a14:cameraTool cellRange="mondai_1" spid="_x0000_s15967"/>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661" name="Picture 3324">
              <a:extLst>
                <a:ext uri="{FF2B5EF4-FFF2-40B4-BE49-F238E27FC236}">
                  <a16:creationId xmlns:a16="http://schemas.microsoft.com/office/drawing/2014/main" id="{20E0A70D-42C3-B75B-582E-EB6A61BC1A4E}"/>
                </a:ext>
              </a:extLst>
            </xdr:cNvPr>
            <xdr:cNvPicPr>
              <a:picLocks noChangeArrowheads="1"/>
              <a:extLst>
                <a:ext uri="{84589F7E-364E-4C9E-8A38-B11213B215E9}">
                  <a14:cameraTool cellRange="mondai_1" spid="_x0000_s15968"/>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662" name="Picture 3325">
              <a:extLst>
                <a:ext uri="{FF2B5EF4-FFF2-40B4-BE49-F238E27FC236}">
                  <a16:creationId xmlns:a16="http://schemas.microsoft.com/office/drawing/2014/main" id="{A4B45C7B-1F29-460B-A8A3-4CA1B7EDBD7E}"/>
                </a:ext>
              </a:extLst>
            </xdr:cNvPr>
            <xdr:cNvPicPr>
              <a:picLocks noChangeArrowheads="1"/>
              <a:extLst>
                <a:ext uri="{84589F7E-364E-4C9E-8A38-B11213B215E9}">
                  <a14:cameraTool cellRange="mondai_1" spid="_x0000_s15969"/>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663" name="Picture 3326">
              <a:extLst>
                <a:ext uri="{FF2B5EF4-FFF2-40B4-BE49-F238E27FC236}">
                  <a16:creationId xmlns:a16="http://schemas.microsoft.com/office/drawing/2014/main" id="{98F513D3-F46B-9FA8-5BF5-56BFC7416537}"/>
                </a:ext>
              </a:extLst>
            </xdr:cNvPr>
            <xdr:cNvPicPr>
              <a:picLocks noChangeArrowheads="1"/>
              <a:extLst>
                <a:ext uri="{84589F7E-364E-4C9E-8A38-B11213B215E9}">
                  <a14:cameraTool cellRange="mondai_1" spid="_x0000_s15970"/>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664" name="Picture 3327">
              <a:extLst>
                <a:ext uri="{FF2B5EF4-FFF2-40B4-BE49-F238E27FC236}">
                  <a16:creationId xmlns:a16="http://schemas.microsoft.com/office/drawing/2014/main" id="{2DE2D784-2A54-18C2-0427-732B20D8867C}"/>
                </a:ext>
              </a:extLst>
            </xdr:cNvPr>
            <xdr:cNvPicPr>
              <a:picLocks noChangeArrowheads="1"/>
              <a:extLst>
                <a:ext uri="{84589F7E-364E-4C9E-8A38-B11213B215E9}">
                  <a14:cameraTool cellRange="mondai_1" spid="_x0000_s15971"/>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665" name="Picture 3328">
              <a:extLst>
                <a:ext uri="{FF2B5EF4-FFF2-40B4-BE49-F238E27FC236}">
                  <a16:creationId xmlns:a16="http://schemas.microsoft.com/office/drawing/2014/main" id="{53AC4717-9412-587D-6858-FD0561E57B2B}"/>
                </a:ext>
              </a:extLst>
            </xdr:cNvPr>
            <xdr:cNvPicPr>
              <a:picLocks noChangeArrowheads="1"/>
              <a:extLst>
                <a:ext uri="{84589F7E-364E-4C9E-8A38-B11213B215E9}">
                  <a14:cameraTool cellRange="mondai_1" spid="_x0000_s15972"/>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666" name="Picture 3329">
              <a:extLst>
                <a:ext uri="{FF2B5EF4-FFF2-40B4-BE49-F238E27FC236}">
                  <a16:creationId xmlns:a16="http://schemas.microsoft.com/office/drawing/2014/main" id="{FFA092F7-FA8F-B449-96D6-B08B38EBDB3E}"/>
                </a:ext>
              </a:extLst>
            </xdr:cNvPr>
            <xdr:cNvPicPr>
              <a:picLocks noChangeArrowheads="1"/>
              <a:extLst>
                <a:ext uri="{84589F7E-364E-4C9E-8A38-B11213B215E9}">
                  <a14:cameraTool cellRange="mondai_1" spid="_x0000_s15973"/>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667" name="Picture 3330">
              <a:extLst>
                <a:ext uri="{FF2B5EF4-FFF2-40B4-BE49-F238E27FC236}">
                  <a16:creationId xmlns:a16="http://schemas.microsoft.com/office/drawing/2014/main" id="{D4B89173-DB55-72A4-8D00-1CE0DDB2F531}"/>
                </a:ext>
              </a:extLst>
            </xdr:cNvPr>
            <xdr:cNvPicPr>
              <a:picLocks noChangeArrowheads="1"/>
              <a:extLst>
                <a:ext uri="{84589F7E-364E-4C9E-8A38-B11213B215E9}">
                  <a14:cameraTool cellRange="mondai_1" spid="_x0000_s15974"/>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668" name="Picture 3331">
              <a:extLst>
                <a:ext uri="{FF2B5EF4-FFF2-40B4-BE49-F238E27FC236}">
                  <a16:creationId xmlns:a16="http://schemas.microsoft.com/office/drawing/2014/main" id="{A5C78006-97BE-0E15-E142-3BE7AC332E37}"/>
                </a:ext>
              </a:extLst>
            </xdr:cNvPr>
            <xdr:cNvPicPr>
              <a:picLocks noChangeArrowheads="1"/>
              <a:extLst>
                <a:ext uri="{84589F7E-364E-4C9E-8A38-B11213B215E9}">
                  <a14:cameraTool cellRange="mondai_1" spid="_x0000_s15975"/>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669" name="Picture 3332">
              <a:extLst>
                <a:ext uri="{FF2B5EF4-FFF2-40B4-BE49-F238E27FC236}">
                  <a16:creationId xmlns:a16="http://schemas.microsoft.com/office/drawing/2014/main" id="{8E3FD682-2898-8295-3C44-C340C624E269}"/>
                </a:ext>
              </a:extLst>
            </xdr:cNvPr>
            <xdr:cNvPicPr>
              <a:picLocks noChangeArrowheads="1"/>
              <a:extLst>
                <a:ext uri="{84589F7E-364E-4C9E-8A38-B11213B215E9}">
                  <a14:cameraTool cellRange="mondai_1" spid="_x0000_s15976"/>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670" name="Picture 3333">
              <a:extLst>
                <a:ext uri="{FF2B5EF4-FFF2-40B4-BE49-F238E27FC236}">
                  <a16:creationId xmlns:a16="http://schemas.microsoft.com/office/drawing/2014/main" id="{1A2E49EE-1509-4768-FC3F-916E2BDC30C7}"/>
                </a:ext>
              </a:extLst>
            </xdr:cNvPr>
            <xdr:cNvPicPr>
              <a:picLocks noChangeArrowheads="1"/>
              <a:extLst>
                <a:ext uri="{84589F7E-364E-4C9E-8A38-B11213B215E9}">
                  <a14:cameraTool cellRange="mondai_1" spid="_x0000_s15977"/>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11671" name="Picture 3334">
              <a:extLst>
                <a:ext uri="{FF2B5EF4-FFF2-40B4-BE49-F238E27FC236}">
                  <a16:creationId xmlns:a16="http://schemas.microsoft.com/office/drawing/2014/main" id="{B46CE859-F3C7-F7F1-3F6E-C11C3F8545E6}"/>
                </a:ext>
              </a:extLst>
            </xdr:cNvPr>
            <xdr:cNvPicPr>
              <a:picLocks noChangeArrowheads="1"/>
              <a:extLst>
                <a:ext uri="{84589F7E-364E-4C9E-8A38-B11213B215E9}">
                  <a14:cameraTool cellRange="mondai_1" spid="_x0000_s15978"/>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672" name="Picture 3335">
              <a:extLst>
                <a:ext uri="{FF2B5EF4-FFF2-40B4-BE49-F238E27FC236}">
                  <a16:creationId xmlns:a16="http://schemas.microsoft.com/office/drawing/2014/main" id="{33793653-90A8-E213-92DB-098D95B51D40}"/>
                </a:ext>
              </a:extLst>
            </xdr:cNvPr>
            <xdr:cNvPicPr>
              <a:picLocks noChangeArrowheads="1"/>
              <a:extLst>
                <a:ext uri="{84589F7E-364E-4C9E-8A38-B11213B215E9}">
                  <a14:cameraTool cellRange="mondai_1" spid="_x0000_s15979"/>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11673" name="Picture 3336">
              <a:extLst>
                <a:ext uri="{FF2B5EF4-FFF2-40B4-BE49-F238E27FC236}">
                  <a16:creationId xmlns:a16="http://schemas.microsoft.com/office/drawing/2014/main" id="{6BB49192-AC52-03E0-C4B6-66AA5D51A119}"/>
                </a:ext>
              </a:extLst>
            </xdr:cNvPr>
            <xdr:cNvPicPr>
              <a:picLocks noChangeArrowheads="1"/>
              <a:extLst>
                <a:ext uri="{84589F7E-364E-4C9E-8A38-B11213B215E9}">
                  <a14:cameraTool cellRange="mondai_1" spid="_x0000_s15980"/>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11674" name="Picture 3337">
              <a:extLst>
                <a:ext uri="{FF2B5EF4-FFF2-40B4-BE49-F238E27FC236}">
                  <a16:creationId xmlns:a16="http://schemas.microsoft.com/office/drawing/2014/main" id="{1D41FD53-37A4-67B2-7E92-BB978E64C11A}"/>
                </a:ext>
              </a:extLst>
            </xdr:cNvPr>
            <xdr:cNvPicPr>
              <a:picLocks noChangeArrowheads="1"/>
              <a:extLst>
                <a:ext uri="{84589F7E-364E-4C9E-8A38-B11213B215E9}">
                  <a14:cameraTool cellRange="mondai_1" spid="_x0000_s15981"/>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11675" name="Picture 3338">
              <a:extLst>
                <a:ext uri="{FF2B5EF4-FFF2-40B4-BE49-F238E27FC236}">
                  <a16:creationId xmlns:a16="http://schemas.microsoft.com/office/drawing/2014/main" id="{29732955-D5A5-77AB-EB96-5912C98CF070}"/>
                </a:ext>
              </a:extLst>
            </xdr:cNvPr>
            <xdr:cNvPicPr>
              <a:picLocks noChangeArrowheads="1"/>
              <a:extLst>
                <a:ext uri="{84589F7E-364E-4C9E-8A38-B11213B215E9}">
                  <a14:cameraTool cellRange="mondai_1" spid="_x0000_s15982"/>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11676" name="Picture 3339">
              <a:extLst>
                <a:ext uri="{FF2B5EF4-FFF2-40B4-BE49-F238E27FC236}">
                  <a16:creationId xmlns:a16="http://schemas.microsoft.com/office/drawing/2014/main" id="{A61BD122-8263-9CC4-CCDF-3D405057DFFC}"/>
                </a:ext>
              </a:extLst>
            </xdr:cNvPr>
            <xdr:cNvPicPr>
              <a:picLocks noChangeArrowheads="1"/>
              <a:extLst>
                <a:ext uri="{84589F7E-364E-4C9E-8A38-B11213B215E9}">
                  <a14:cameraTool cellRange="mondai_1" spid="_x0000_s15983"/>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677" name="Picture 3340">
              <a:extLst>
                <a:ext uri="{FF2B5EF4-FFF2-40B4-BE49-F238E27FC236}">
                  <a16:creationId xmlns:a16="http://schemas.microsoft.com/office/drawing/2014/main" id="{DCD0BFAB-B0E9-F6D5-6425-B2FE26BCAC51}"/>
                </a:ext>
              </a:extLst>
            </xdr:cNvPr>
            <xdr:cNvPicPr>
              <a:picLocks noChangeArrowheads="1"/>
              <a:extLst>
                <a:ext uri="{84589F7E-364E-4C9E-8A38-B11213B215E9}">
                  <a14:cameraTool cellRange="mondai_1" spid="_x0000_s15984"/>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678" name="Picture 3341">
              <a:extLst>
                <a:ext uri="{FF2B5EF4-FFF2-40B4-BE49-F238E27FC236}">
                  <a16:creationId xmlns:a16="http://schemas.microsoft.com/office/drawing/2014/main" id="{5C2A3DEE-C331-BB4C-A76E-2E790ACC9134}"/>
                </a:ext>
              </a:extLst>
            </xdr:cNvPr>
            <xdr:cNvPicPr>
              <a:picLocks noChangeArrowheads="1"/>
              <a:extLst>
                <a:ext uri="{84589F7E-364E-4C9E-8A38-B11213B215E9}">
                  <a14:cameraTool cellRange="mondai_1" spid="_x0000_s15985"/>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679" name="Picture 3342">
              <a:extLst>
                <a:ext uri="{FF2B5EF4-FFF2-40B4-BE49-F238E27FC236}">
                  <a16:creationId xmlns:a16="http://schemas.microsoft.com/office/drawing/2014/main" id="{70155135-A527-301E-058B-976EDCA88E04}"/>
                </a:ext>
              </a:extLst>
            </xdr:cNvPr>
            <xdr:cNvPicPr>
              <a:picLocks noChangeArrowheads="1"/>
              <a:extLst>
                <a:ext uri="{84589F7E-364E-4C9E-8A38-B11213B215E9}">
                  <a14:cameraTool cellRange="mondai_1" spid="_x0000_s15986"/>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680" name="Picture 3343">
              <a:extLst>
                <a:ext uri="{FF2B5EF4-FFF2-40B4-BE49-F238E27FC236}">
                  <a16:creationId xmlns:a16="http://schemas.microsoft.com/office/drawing/2014/main" id="{8AFD6015-A1BC-B91C-38C0-64060D3CAA5D}"/>
                </a:ext>
              </a:extLst>
            </xdr:cNvPr>
            <xdr:cNvPicPr>
              <a:picLocks noChangeArrowheads="1"/>
              <a:extLst>
                <a:ext uri="{84589F7E-364E-4C9E-8A38-B11213B215E9}">
                  <a14:cameraTool cellRange="mondai_1" spid="_x0000_s15987"/>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681" name="Picture 3344">
              <a:extLst>
                <a:ext uri="{FF2B5EF4-FFF2-40B4-BE49-F238E27FC236}">
                  <a16:creationId xmlns:a16="http://schemas.microsoft.com/office/drawing/2014/main" id="{A39DEE33-B58E-B274-CE0C-7177B4330F09}"/>
                </a:ext>
              </a:extLst>
            </xdr:cNvPr>
            <xdr:cNvPicPr>
              <a:picLocks noChangeArrowheads="1"/>
              <a:extLst>
                <a:ext uri="{84589F7E-364E-4C9E-8A38-B11213B215E9}">
                  <a14:cameraTool cellRange="mondai_1" spid="_x0000_s15988"/>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11682" name="Picture 3345">
              <a:extLst>
                <a:ext uri="{FF2B5EF4-FFF2-40B4-BE49-F238E27FC236}">
                  <a16:creationId xmlns:a16="http://schemas.microsoft.com/office/drawing/2014/main" id="{20AA18B8-70DB-76E7-D913-5476D3956E42}"/>
                </a:ext>
              </a:extLst>
            </xdr:cNvPr>
            <xdr:cNvPicPr>
              <a:picLocks noChangeArrowheads="1"/>
              <a:extLst>
                <a:ext uri="{84589F7E-364E-4C9E-8A38-B11213B215E9}">
                  <a14:cameraTool cellRange="mondai_1" spid="_x0000_s15989"/>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683" name="Picture 3346">
              <a:extLst>
                <a:ext uri="{FF2B5EF4-FFF2-40B4-BE49-F238E27FC236}">
                  <a16:creationId xmlns:a16="http://schemas.microsoft.com/office/drawing/2014/main" id="{AE264A93-DDA5-7861-FDA2-19382E92A801}"/>
                </a:ext>
              </a:extLst>
            </xdr:cNvPr>
            <xdr:cNvPicPr>
              <a:picLocks noChangeArrowheads="1"/>
              <a:extLst>
                <a:ext uri="{84589F7E-364E-4C9E-8A38-B11213B215E9}">
                  <a14:cameraTool cellRange="mondai_1" spid="_x0000_s15990"/>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11684" name="Picture 3347">
              <a:extLst>
                <a:ext uri="{FF2B5EF4-FFF2-40B4-BE49-F238E27FC236}">
                  <a16:creationId xmlns:a16="http://schemas.microsoft.com/office/drawing/2014/main" id="{496E5397-DA01-86B8-995D-48CA6EC52E94}"/>
                </a:ext>
              </a:extLst>
            </xdr:cNvPr>
            <xdr:cNvPicPr>
              <a:picLocks noChangeArrowheads="1"/>
              <a:extLst>
                <a:ext uri="{84589F7E-364E-4C9E-8A38-B11213B215E9}">
                  <a14:cameraTool cellRange="mondai_1" spid="_x0000_s15991"/>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頂</v>
      </c>
      <c r="B4" s="41"/>
      <c r="C4" s="41"/>
      <c r="D4" s="41"/>
      <c r="E4" s="41"/>
      <c r="F4" s="41"/>
      <c r="G4" s="40" t="str">
        <f>問題文入力シート!C2</f>
        <v>忠</v>
      </c>
      <c r="H4" s="41"/>
      <c r="I4" s="41"/>
      <c r="J4" s="41"/>
      <c r="K4" s="41"/>
      <c r="L4" s="41"/>
      <c r="M4" s="40" t="str">
        <f>問題文入力シート!D2</f>
        <v>誠</v>
      </c>
      <c r="N4" s="41"/>
      <c r="O4" s="41"/>
      <c r="P4" s="41"/>
      <c r="Q4" s="41"/>
      <c r="R4" s="41"/>
      <c r="S4" s="40" t="str">
        <f>問題文入力シート!E2</f>
        <v>敵</v>
      </c>
      <c r="T4" s="41"/>
      <c r="U4" s="41"/>
      <c r="V4" s="41"/>
      <c r="W4" s="41"/>
      <c r="X4" s="41"/>
      <c r="Y4" s="40" t="str">
        <f>問題文入力シート!F2</f>
        <v>蚕</v>
      </c>
      <c r="Z4" s="41"/>
      <c r="AA4" s="41"/>
      <c r="AB4" s="41"/>
      <c r="AC4" s="41"/>
      <c r="AD4" s="41"/>
      <c r="AE4" s="40" t="str">
        <f>問題文入力シート!G2</f>
        <v>己</v>
      </c>
      <c r="AF4" s="41"/>
      <c r="AG4" s="41"/>
      <c r="AH4" s="41"/>
      <c r="AI4" s="41"/>
      <c r="AJ4" s="41"/>
      <c r="AK4" s="40" t="str">
        <f>問題文入力シート!H2</f>
        <v>除</v>
      </c>
      <c r="AL4" s="41"/>
      <c r="AM4" s="41"/>
      <c r="AN4" s="41"/>
      <c r="AO4" s="41"/>
      <c r="AP4" s="41"/>
      <c r="AQ4" s="40" t="str">
        <f>問題文入力シート!I2</f>
        <v>仁</v>
      </c>
      <c r="AR4" s="41"/>
      <c r="AS4" s="41"/>
      <c r="AT4" s="41"/>
      <c r="AU4" s="41"/>
      <c r="AV4" s="41"/>
      <c r="AW4" s="40" t="str">
        <f>問題文入力シート!J2</f>
        <v>洗</v>
      </c>
      <c r="AX4" s="41"/>
      <c r="AY4" s="41"/>
      <c r="AZ4" s="41"/>
      <c r="BA4" s="41"/>
      <c r="BB4" s="41"/>
      <c r="BC4" s="40" t="str">
        <f>問題文入力シート!K2</f>
        <v>自</v>
      </c>
      <c r="BD4" s="41"/>
      <c r="BE4" s="41"/>
      <c r="BF4" s="41"/>
      <c r="BG4" s="41"/>
      <c r="BH4" s="41"/>
      <c r="BI4" s="40" t="str">
        <f>問題文入力シート!L2</f>
        <v>石</v>
      </c>
      <c r="BJ4" s="41"/>
      <c r="BK4" s="41"/>
      <c r="BL4" s="41"/>
      <c r="BM4" s="41"/>
      <c r="BN4" s="41"/>
      <c r="BO4" s="40" t="str">
        <f>問題文入力シート!M2</f>
        <v>楽</v>
      </c>
      <c r="BP4" s="41"/>
      <c r="BQ4" s="41"/>
      <c r="BR4" s="41"/>
      <c r="BS4" s="41"/>
      <c r="BT4" s="41"/>
      <c r="BU4" s="40" t="str">
        <f>問題文入力シート!N2</f>
        <v>苦</v>
      </c>
      <c r="BV4" s="41"/>
      <c r="BW4" s="41"/>
      <c r="BX4" s="41"/>
      <c r="BY4" s="41"/>
      <c r="BZ4" s="41"/>
      <c r="CA4" s="40" t="str">
        <f>問題文入力シート!O2</f>
        <v>顔</v>
      </c>
      <c r="CB4" s="41"/>
      <c r="CC4" s="41"/>
      <c r="CD4" s="41"/>
      <c r="CE4" s="41"/>
      <c r="CF4" s="41"/>
      <c r="CG4" s="40" t="str">
        <f>問題文入力シート!P2</f>
        <v>玉</v>
      </c>
      <c r="CH4" s="41"/>
      <c r="CI4" s="41"/>
      <c r="CJ4" s="41"/>
      <c r="CK4" s="41"/>
      <c r="CL4" s="57"/>
      <c r="CM4" s="52" t="s">
        <v>2</v>
      </c>
      <c r="CN4" s="53"/>
      <c r="CO4" s="53"/>
      <c r="CP4" s="54"/>
      <c r="EC4" s="3"/>
      <c r="EW4" s="3"/>
      <c r="FQ4" s="3"/>
    </row>
    <row r="5" spans="1:179" ht="52.5" customHeight="1" thickBot="1" x14ac:dyDescent="0.2">
      <c r="A5" s="37" t="str">
        <f ca="1">VLOOKUP(10,list,14,FALSE)</f>
        <v>朝</v>
      </c>
      <c r="B5" s="38"/>
      <c r="C5" s="38"/>
      <c r="D5" s="38"/>
      <c r="E5" s="39"/>
      <c r="F5" s="36" t="str">
        <f ca="1">IF($AA$2="入れる",VLOOKUP(10,list,3,FALSE),"")</f>
        <v>あさ</v>
      </c>
      <c r="G5" s="36"/>
      <c r="H5" s="36"/>
      <c r="I5" s="36"/>
      <c r="J5" s="37" t="str">
        <f ca="1">VLOOKUP(9,list,14,FALSE)</f>
        <v>強</v>
      </c>
      <c r="K5" s="38"/>
      <c r="L5" s="38"/>
      <c r="M5" s="38"/>
      <c r="N5" s="39"/>
      <c r="O5" s="36" t="str">
        <f ca="1">IF($AA$2="入れる",VLOOKUP(9,list,3,FALSE),"")</f>
        <v>きょう</v>
      </c>
      <c r="P5" s="36"/>
      <c r="Q5" s="36"/>
      <c r="R5" s="36"/>
      <c r="S5" s="37" t="str">
        <f ca="1">VLOOKUP(8,list,14,FALSE)</f>
        <v>玉</v>
      </c>
      <c r="T5" s="38"/>
      <c r="U5" s="38"/>
      <c r="V5" s="38"/>
      <c r="W5" s="39"/>
      <c r="X5" s="36" t="str">
        <f ca="1">IF($AA$2="入れる",VLOOKUP(8,list,3,FALSE),"")</f>
        <v>ぎょく</v>
      </c>
      <c r="Y5" s="36"/>
      <c r="Z5" s="36"/>
      <c r="AA5" s="36"/>
      <c r="AB5" s="37" t="str">
        <f ca="1">VLOOKUP(7,list,14,FALSE)</f>
        <v>苦</v>
      </c>
      <c r="AC5" s="38"/>
      <c r="AD5" s="38"/>
      <c r="AE5" s="38"/>
      <c r="AF5" s="39"/>
      <c r="AG5" s="36" t="str">
        <f ca="1">IF($AA$2="入れる",VLOOKUP(7,list,3,FALSE),"")</f>
        <v>く</v>
      </c>
      <c r="AH5" s="36"/>
      <c r="AI5" s="36"/>
      <c r="AJ5" s="36"/>
      <c r="AK5" s="37" t="str">
        <f ca="1">VLOOKUP(6,list,14,FALSE)</f>
        <v>雪</v>
      </c>
      <c r="AL5" s="38"/>
      <c r="AM5" s="38"/>
      <c r="AN5" s="38"/>
      <c r="AO5" s="39"/>
      <c r="AP5" s="36" t="str">
        <f ca="1">IF($AA$2="入れる",VLOOKUP(6,list,3,FALSE),"")</f>
        <v>ゆき</v>
      </c>
      <c r="AQ5" s="36"/>
      <c r="AR5" s="36"/>
      <c r="AS5" s="36"/>
      <c r="AT5" s="37" t="str">
        <f ca="1">VLOOKUP(5,list,14,FALSE)</f>
        <v>忠</v>
      </c>
      <c r="AU5" s="38"/>
      <c r="AV5" s="38"/>
      <c r="AW5" s="38"/>
      <c r="AX5" s="39"/>
      <c r="AY5" s="36" t="str">
        <f ca="1">IF($AA$2="入れる",VLOOKUP(5,list,3,FALSE),"")</f>
        <v>ちゅう</v>
      </c>
      <c r="AZ5" s="36"/>
      <c r="BA5" s="36"/>
      <c r="BB5" s="36"/>
      <c r="BC5" s="37" t="str">
        <f ca="1">VLOOKUP(4,list,14,FALSE)</f>
        <v>仁</v>
      </c>
      <c r="BD5" s="38"/>
      <c r="BE5" s="38"/>
      <c r="BF5" s="38"/>
      <c r="BG5" s="39"/>
      <c r="BH5" s="36" t="str">
        <f ca="1">IF($AA$2="入れる",VLOOKUP(4,list,3,FALSE),"")</f>
        <v>じん</v>
      </c>
      <c r="BI5" s="36"/>
      <c r="BJ5" s="36"/>
      <c r="BK5" s="36"/>
      <c r="BL5" s="37" t="str">
        <f ca="1">VLOOKUP(3,list,14,FALSE)</f>
        <v>道</v>
      </c>
      <c r="BM5" s="38"/>
      <c r="BN5" s="38"/>
      <c r="BO5" s="38"/>
      <c r="BP5" s="39"/>
      <c r="BQ5" s="36" t="str">
        <f ca="1">IF($AA$2="入れる",VLOOKUP(3,list,3,FALSE),"")</f>
        <v>どう</v>
      </c>
      <c r="BR5" s="36"/>
      <c r="BS5" s="36"/>
      <c r="BT5" s="36"/>
      <c r="BU5" s="37" t="str">
        <f ca="1">VLOOKUP(2,list,14,FALSE)</f>
        <v>自</v>
      </c>
      <c r="BV5" s="38"/>
      <c r="BW5" s="38"/>
      <c r="BX5" s="38"/>
      <c r="BY5" s="39"/>
      <c r="BZ5" s="36" t="str">
        <f ca="1">IF($AA$2="入れる",VLOOKUP(2,list,3,FALSE),"")</f>
        <v>じ</v>
      </c>
      <c r="CA5" s="36"/>
      <c r="CB5" s="36"/>
      <c r="CC5" s="36"/>
      <c r="CD5" s="37" t="str">
        <f ca="1">VLOOKUP(1,list,14,FALSE)</f>
        <v>養</v>
      </c>
      <c r="CE5" s="38"/>
      <c r="CF5" s="38"/>
      <c r="CG5" s="38"/>
      <c r="CH5" s="39"/>
      <c r="CI5" s="36" t="str">
        <f ca="1">IF($AA$2="入れる",VLOOKUP(1,list,3,FALSE),"")</f>
        <v>よう</v>
      </c>
      <c r="CJ5" s="36"/>
      <c r="CK5" s="36"/>
      <c r="CL5" s="36"/>
      <c r="CM5" s="52"/>
      <c r="CN5" s="53"/>
      <c r="CO5" s="53"/>
      <c r="CP5" s="54"/>
      <c r="FP5" s="2"/>
      <c r="FQ5" s="2"/>
      <c r="FR5" s="2"/>
      <c r="FS5" s="2"/>
      <c r="FT5" s="2"/>
      <c r="FU5" s="2"/>
      <c r="FV5" s="2"/>
      <c r="FW5" s="2"/>
    </row>
    <row r="6" spans="1:179" ht="52.5" customHeight="1" thickBot="1" x14ac:dyDescent="0.2">
      <c r="A6" s="37" t="str">
        <f ca="1">VLOOKUP(10,list,15,FALSE)</f>
        <v>、</v>
      </c>
      <c r="B6" s="38"/>
      <c r="C6" s="38"/>
      <c r="D6" s="38"/>
      <c r="E6" s="39"/>
      <c r="F6" s="36" t="str">
        <f ca="1">IF($AA$2="入れる",VLOOKUP(10,list,4,FALSE),"")</f>
        <v/>
      </c>
      <c r="G6" s="36"/>
      <c r="H6" s="36"/>
      <c r="I6" s="36"/>
      <c r="J6" s="37" t="str">
        <f ca="1">VLOOKUP(9,list,15,FALSE)</f>
        <v>敵</v>
      </c>
      <c r="K6" s="38"/>
      <c r="L6" s="38"/>
      <c r="M6" s="38"/>
      <c r="N6" s="39"/>
      <c r="O6" s="36" t="str">
        <f ca="1">IF($AA$2="入れる",VLOOKUP(9,list,4,FALSE),"")</f>
        <v>てき</v>
      </c>
      <c r="P6" s="36"/>
      <c r="Q6" s="36"/>
      <c r="R6" s="36"/>
      <c r="S6" s="37" t="str">
        <f ca="1">VLOOKUP(8,list,15,FALSE)</f>
        <v>石</v>
      </c>
      <c r="T6" s="38"/>
      <c r="U6" s="38"/>
      <c r="V6" s="38"/>
      <c r="W6" s="39"/>
      <c r="X6" s="36" t="str">
        <f ca="1">IF($AA$2="入れる",VLOOKUP(8,list,4,FALSE),"")</f>
        <v>せき</v>
      </c>
      <c r="Y6" s="36"/>
      <c r="Z6" s="36"/>
      <c r="AA6" s="36"/>
      <c r="AB6" s="37" t="str">
        <f ca="1">VLOOKUP(7,list,15,FALSE)</f>
        <v>楽</v>
      </c>
      <c r="AC6" s="38"/>
      <c r="AD6" s="38"/>
      <c r="AE6" s="38"/>
      <c r="AF6" s="39"/>
      <c r="AG6" s="36" t="str">
        <f ca="1">IF($AA$2="入れる",VLOOKUP(7,list,4,FALSE),"")</f>
        <v>らく</v>
      </c>
      <c r="AH6" s="36"/>
      <c r="AI6" s="36"/>
      <c r="AJ6" s="36"/>
      <c r="AK6" s="37" t="str">
        <f ca="1">VLOOKUP(6,list,15,FALSE)</f>
        <v>を</v>
      </c>
      <c r="AL6" s="38"/>
      <c r="AM6" s="38"/>
      <c r="AN6" s="38"/>
      <c r="AO6" s="39"/>
      <c r="AP6" s="36" t="str">
        <f ca="1">IF($AA$2="入れる",VLOOKUP(6,list,4,FALSE),"")</f>
        <v/>
      </c>
      <c r="AQ6" s="36"/>
      <c r="AR6" s="36"/>
      <c r="AS6" s="36"/>
      <c r="AT6" s="37" t="str">
        <f ca="1">VLOOKUP(5,list,15,FALSE)</f>
        <v>誠</v>
      </c>
      <c r="AU6" s="38"/>
      <c r="AV6" s="38"/>
      <c r="AW6" s="38"/>
      <c r="AX6" s="39"/>
      <c r="AY6" s="36" t="str">
        <f ca="1">IF($AA$2="入れる",VLOOKUP(5,list,4,FALSE),"")</f>
        <v>せい</v>
      </c>
      <c r="AZ6" s="36"/>
      <c r="BA6" s="36"/>
      <c r="BB6" s="36"/>
      <c r="BC6" s="37" t="str">
        <f ca="1">VLOOKUP(4,list,15,FALSE)</f>
        <v>愛</v>
      </c>
      <c r="BD6" s="38"/>
      <c r="BE6" s="38"/>
      <c r="BF6" s="38"/>
      <c r="BG6" s="39"/>
      <c r="BH6" s="36" t="str">
        <f ca="1">IF($AA$2="入れる",VLOOKUP(4,list,4,FALSE),"")</f>
        <v>あい</v>
      </c>
      <c r="BI6" s="36"/>
      <c r="BJ6" s="36"/>
      <c r="BK6" s="36"/>
      <c r="BL6" s="37" t="str">
        <f ca="1">VLOOKUP(3,list,15,FALSE)</f>
        <v>路</v>
      </c>
      <c r="BM6" s="38"/>
      <c r="BN6" s="38"/>
      <c r="BO6" s="38"/>
      <c r="BP6" s="39"/>
      <c r="BQ6" s="36" t="str">
        <f ca="1">IF($AA$2="入れる",VLOOKUP(3,list,4,FALSE),"")</f>
        <v>ろ</v>
      </c>
      <c r="BR6" s="36"/>
      <c r="BS6" s="36"/>
      <c r="BT6" s="36"/>
      <c r="BU6" s="37" t="str">
        <f ca="1">VLOOKUP(2,list,15,FALSE)</f>
        <v>己</v>
      </c>
      <c r="BV6" s="38"/>
      <c r="BW6" s="38"/>
      <c r="BX6" s="38"/>
      <c r="BY6" s="39"/>
      <c r="BZ6" s="36" t="str">
        <f ca="1">IF($AA$2="入れる",VLOOKUP(2,list,4,FALSE),"")</f>
        <v>こ</v>
      </c>
      <c r="CA6" s="36"/>
      <c r="CB6" s="36"/>
      <c r="CC6" s="36"/>
      <c r="CD6" s="37" t="str">
        <f ca="1">VLOOKUP(1,list,15,FALSE)</f>
        <v>蚕</v>
      </c>
      <c r="CE6" s="38"/>
      <c r="CF6" s="38"/>
      <c r="CG6" s="38"/>
      <c r="CH6" s="39"/>
      <c r="CI6" s="36" t="str">
        <f ca="1">IF($AA$2="入れる",VLOOKUP(1,list,4,FALSE),"")</f>
        <v>さん</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洗</v>
      </c>
      <c r="B7" s="38"/>
      <c r="C7" s="38"/>
      <c r="D7" s="38"/>
      <c r="E7" s="39"/>
      <c r="F7" s="36" t="str">
        <f ca="1">IF($AA$2="入れる",VLOOKUP(10,list,5,FALSE),"")</f>
        <v>せん</v>
      </c>
      <c r="G7" s="36"/>
      <c r="H7" s="36"/>
      <c r="I7" s="36"/>
      <c r="J7" s="37" t="str">
        <f ca="1">VLOOKUP(9,list,16,FALSE)</f>
        <v>を</v>
      </c>
      <c r="K7" s="38"/>
      <c r="L7" s="38"/>
      <c r="M7" s="38"/>
      <c r="N7" s="39"/>
      <c r="O7" s="36" t="str">
        <f ca="1">IF($AA$2="入れる",VLOOKUP(9,list,5,FALSE),"")</f>
        <v/>
      </c>
      <c r="P7" s="36"/>
      <c r="Q7" s="36"/>
      <c r="R7" s="36"/>
      <c r="S7" s="37" t="str">
        <f ca="1">VLOOKUP(8,list,16,FALSE)</f>
        <v>混</v>
      </c>
      <c r="T7" s="38"/>
      <c r="U7" s="38"/>
      <c r="V7" s="38"/>
      <c r="W7" s="39"/>
      <c r="X7" s="36" t="str">
        <f ca="1">IF($AA$2="入れる",VLOOKUP(8,list,5,FALSE),"")</f>
        <v>こん</v>
      </c>
      <c r="Y7" s="36"/>
      <c r="Z7" s="36"/>
      <c r="AA7" s="36"/>
      <c r="AB7" s="37" t="str">
        <f ca="1">VLOOKUP(7,list,16,FALSE)</f>
        <v>を</v>
      </c>
      <c r="AC7" s="38"/>
      <c r="AD7" s="38"/>
      <c r="AE7" s="38"/>
      <c r="AF7" s="39"/>
      <c r="AG7" s="36" t="str">
        <f ca="1">IF($AA$2="入れる",VLOOKUP(7,list,5,FALSE),"")</f>
        <v/>
      </c>
      <c r="AH7" s="36"/>
      <c r="AI7" s="36"/>
      <c r="AJ7" s="36"/>
      <c r="AK7" s="37" t="str">
        <f ca="1">VLOOKUP(6,list,16,FALSE)</f>
        <v>頂</v>
      </c>
      <c r="AL7" s="38"/>
      <c r="AM7" s="38"/>
      <c r="AN7" s="38"/>
      <c r="AO7" s="39"/>
      <c r="AP7" s="36" t="str">
        <f ca="1">IF($AA$2="入れる",VLOOKUP(6,list,5,FALSE),"")</f>
        <v>いただ</v>
      </c>
      <c r="AQ7" s="36"/>
      <c r="AR7" s="36"/>
      <c r="AS7" s="36"/>
      <c r="AT7" s="37" t="str">
        <f ca="1">VLOOKUP(5,list,16,FALSE)</f>
        <v>を</v>
      </c>
      <c r="AU7" s="38"/>
      <c r="AV7" s="38"/>
      <c r="AW7" s="38"/>
      <c r="AX7" s="39"/>
      <c r="AY7" s="36" t="str">
        <f ca="1">IF($AA$2="入れる",VLOOKUP(5,list,5,FALSE),"")</f>
        <v/>
      </c>
      <c r="AZ7" s="36"/>
      <c r="BA7" s="36"/>
      <c r="BB7" s="36"/>
      <c r="BC7" s="37" t="str">
        <f ca="1">VLOOKUP(4,list,16,FALSE)</f>
        <v>の</v>
      </c>
      <c r="BD7" s="38"/>
      <c r="BE7" s="38"/>
      <c r="BF7" s="38"/>
      <c r="BG7" s="39"/>
      <c r="BH7" s="36" t="str">
        <f ca="1">IF($AA$2="入れる",VLOOKUP(4,list,5,FALSE),"")</f>
        <v/>
      </c>
      <c r="BI7" s="36"/>
      <c r="BJ7" s="36"/>
      <c r="BK7" s="36"/>
      <c r="BL7" s="37" t="str">
        <f ca="1">VLOOKUP(3,list,16,FALSE)</f>
        <v>を</v>
      </c>
      <c r="BM7" s="38"/>
      <c r="BN7" s="38"/>
      <c r="BO7" s="38"/>
      <c r="BP7" s="39"/>
      <c r="BQ7" s="36" t="str">
        <f ca="1">IF($AA$2="入れる",VLOOKUP(3,list,5,FALSE),"")</f>
        <v/>
      </c>
      <c r="BR7" s="36"/>
      <c r="BS7" s="36"/>
      <c r="BT7" s="36"/>
      <c r="BU7" s="37" t="str">
        <f ca="1">VLOOKUP(2,list,16,FALSE)</f>
        <v>主</v>
      </c>
      <c r="BV7" s="38"/>
      <c r="BW7" s="38"/>
      <c r="BX7" s="38"/>
      <c r="BY7" s="39"/>
      <c r="BZ7" s="36" t="str">
        <f ca="1">IF($AA$2="入れる",VLOOKUP(2,list,5,FALSE),"")</f>
        <v>しゅ</v>
      </c>
      <c r="CA7" s="36"/>
      <c r="CB7" s="36"/>
      <c r="CC7" s="36"/>
      <c r="CD7" s="37" t="str">
        <f ca="1">VLOOKUP(1,list,16,FALSE)</f>
        <v>を</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顔</v>
      </c>
      <c r="B8" s="38"/>
      <c r="C8" s="38"/>
      <c r="D8" s="38"/>
      <c r="E8" s="39"/>
      <c r="F8" s="36" t="str">
        <f ca="1">IF($AA$2="入れる",VLOOKUP(10,list,6,FALSE),"")</f>
        <v>がん</v>
      </c>
      <c r="G8" s="36"/>
      <c r="H8" s="36"/>
      <c r="I8" s="36"/>
      <c r="J8" s="37" t="str">
        <f ca="1">VLOOKUP(9,list,17,FALSE)</f>
        <v>取</v>
      </c>
      <c r="K8" s="38"/>
      <c r="L8" s="38"/>
      <c r="M8" s="38"/>
      <c r="N8" s="39"/>
      <c r="O8" s="36" t="str">
        <f ca="1">IF($AA$2="入れる",VLOOKUP(9,list,6,FALSE),"")</f>
        <v>と</v>
      </c>
      <c r="P8" s="36"/>
      <c r="Q8" s="36"/>
      <c r="R8" s="36"/>
      <c r="S8" s="37" t="str">
        <f ca="1">VLOOKUP(8,list,17,FALSE)</f>
        <v>交</v>
      </c>
      <c r="T8" s="38"/>
      <c r="U8" s="38"/>
      <c r="V8" s="38"/>
      <c r="W8" s="39"/>
      <c r="X8" s="36" t="str">
        <f ca="1">IF($AA$2="入れる",VLOOKUP(8,list,6,FALSE),"")</f>
        <v>こう</v>
      </c>
      <c r="Y8" s="36"/>
      <c r="Z8" s="36"/>
      <c r="AA8" s="36"/>
      <c r="AB8" s="37" t="str">
        <f ca="1">VLOOKUP(7,list,17,FALSE)</f>
        <v>共</v>
      </c>
      <c r="AC8" s="38"/>
      <c r="AD8" s="38"/>
      <c r="AE8" s="38"/>
      <c r="AF8" s="39"/>
      <c r="AG8" s="36" t="str">
        <f ca="1">IF($AA$2="入れる",VLOOKUP(7,list,6,FALSE),"")</f>
        <v>とも</v>
      </c>
      <c r="AH8" s="36"/>
      <c r="AI8" s="36"/>
      <c r="AJ8" s="36"/>
      <c r="AK8" s="37" t="str">
        <f ca="1">VLOOKUP(6,list,17,FALSE)</f>
        <v>く</v>
      </c>
      <c r="AL8" s="38"/>
      <c r="AM8" s="38"/>
      <c r="AN8" s="38"/>
      <c r="AO8" s="39"/>
      <c r="AP8" s="36" t="str">
        <f ca="1">IF($AA$2="入れる",VLOOKUP(6,list,6,FALSE),"")</f>
        <v/>
      </c>
      <c r="AQ8" s="36"/>
      <c r="AR8" s="36"/>
      <c r="AS8" s="36"/>
      <c r="AT8" s="37" t="str">
        <f ca="1">VLOOKUP(5,list,17,FALSE)</f>
        <v>ち</v>
      </c>
      <c r="AU8" s="38"/>
      <c r="AV8" s="38"/>
      <c r="AW8" s="38"/>
      <c r="AX8" s="39"/>
      <c r="AY8" s="36" t="str">
        <f ca="1">IF($AA$2="入れる",VLOOKUP(5,list,6,FALSE),"")</f>
        <v/>
      </c>
      <c r="AZ8" s="36"/>
      <c r="BA8" s="36"/>
      <c r="BB8" s="36"/>
      <c r="BC8" s="37" t="str">
        <f ca="1">VLOOKUP(4,list,17,FALSE)</f>
        <v>深</v>
      </c>
      <c r="BD8" s="38"/>
      <c r="BE8" s="38"/>
      <c r="BF8" s="38"/>
      <c r="BG8" s="39"/>
      <c r="BH8" s="36" t="str">
        <f ca="1">IF($AA$2="入れる",VLOOKUP(4,list,6,FALSE),"")</f>
        <v>ふか</v>
      </c>
      <c r="BI8" s="36"/>
      <c r="BJ8" s="36"/>
      <c r="BK8" s="36"/>
      <c r="BL8" s="37" t="str">
        <f ca="1">VLOOKUP(3,list,17,FALSE)</f>
        <v>除</v>
      </c>
      <c r="BM8" s="38"/>
      <c r="BN8" s="38"/>
      <c r="BO8" s="38"/>
      <c r="BP8" s="39"/>
      <c r="BQ8" s="36" t="str">
        <f ca="1">IF($AA$2="入れる",VLOOKUP(3,list,6,FALSE),"")</f>
        <v>じょ</v>
      </c>
      <c r="BR8" s="36"/>
      <c r="BS8" s="36"/>
      <c r="BT8" s="36"/>
      <c r="BU8" s="37" t="str">
        <f ca="1">VLOOKUP(2,list,17,FALSE)</f>
        <v>張</v>
      </c>
      <c r="BV8" s="38"/>
      <c r="BW8" s="38"/>
      <c r="BX8" s="38"/>
      <c r="BY8" s="39"/>
      <c r="BZ8" s="36" t="str">
        <f ca="1">IF($AA$2="入れる",VLOOKUP(2,list,6,FALSE),"")</f>
        <v>ちょう</v>
      </c>
      <c r="CA8" s="36"/>
      <c r="CB8" s="36"/>
      <c r="CC8" s="36"/>
      <c r="CD8" s="37" t="str">
        <f ca="1">VLOOKUP(1,list,17,FALSE)</f>
        <v>営</v>
      </c>
      <c r="CE8" s="38"/>
      <c r="CF8" s="38"/>
      <c r="CG8" s="38"/>
      <c r="CH8" s="39"/>
      <c r="CI8" s="36" t="str">
        <f ca="1">IF($AA$2="入れる",VLOOKUP(1,list,6,FALSE),"")</f>
        <v>いとな</v>
      </c>
      <c r="CJ8" s="36"/>
      <c r="CK8" s="36"/>
      <c r="CL8" s="36"/>
      <c r="CM8" s="21" t="s">
        <v>0</v>
      </c>
      <c r="CN8" s="22"/>
      <c r="CO8" s="22"/>
      <c r="CP8" s="23"/>
    </row>
    <row r="9" spans="1:179" ht="52.5" customHeight="1" thickBot="1" x14ac:dyDescent="0.2">
      <c r="A9" s="37" t="str">
        <f ca="1">VLOOKUP(10,list,18,FALSE)</f>
        <v>を</v>
      </c>
      <c r="B9" s="38"/>
      <c r="C9" s="38"/>
      <c r="D9" s="38"/>
      <c r="E9" s="39"/>
      <c r="F9" s="36" t="str">
        <f ca="1">IF($AA$2="入れる",VLOOKUP(10,list,7,FALSE),"")</f>
        <v/>
      </c>
      <c r="G9" s="36"/>
      <c r="H9" s="36"/>
      <c r="I9" s="36"/>
      <c r="J9" s="37" t="str">
        <f ca="1">VLOOKUP(9,list,18,FALSE)</f>
        <v>り</v>
      </c>
      <c r="K9" s="38"/>
      <c r="L9" s="38"/>
      <c r="M9" s="38"/>
      <c r="N9" s="39"/>
      <c r="O9" s="36" t="str">
        <f ca="1">IF($AA$2="入れる",VLOOKUP(9,list,7,FALSE),"")</f>
        <v/>
      </c>
      <c r="P9" s="36"/>
      <c r="Q9" s="36"/>
      <c r="R9" s="36"/>
      <c r="S9" s="37" t="str">
        <f ca="1">VLOOKUP(8,list,18,FALSE)</f>
        <v/>
      </c>
      <c r="T9" s="38"/>
      <c r="U9" s="38"/>
      <c r="V9" s="38"/>
      <c r="W9" s="39"/>
      <c r="X9" s="36" t="str">
        <f ca="1">IF($AA$2="入れる",VLOOKUP(8,list,7,FALSE),"")</f>
        <v/>
      </c>
      <c r="Y9" s="36"/>
      <c r="Z9" s="36"/>
      <c r="AA9" s="36"/>
      <c r="AB9" s="37" t="str">
        <f ca="1">VLOOKUP(7,list,18,FALSE)</f>
        <v>に</v>
      </c>
      <c r="AC9" s="38"/>
      <c r="AD9" s="38"/>
      <c r="AE9" s="38"/>
      <c r="AF9" s="39"/>
      <c r="AG9" s="36" t="str">
        <f ca="1">IF($AA$2="入れる",VLOOKUP(7,list,7,FALSE),"")</f>
        <v/>
      </c>
      <c r="AH9" s="36"/>
      <c r="AI9" s="36"/>
      <c r="AJ9" s="36"/>
      <c r="AK9" s="37" t="str">
        <f ca="1">VLOOKUP(6,list,18,FALSE)</f>
        <v>山</v>
      </c>
      <c r="AL9" s="38"/>
      <c r="AM9" s="38"/>
      <c r="AN9" s="38"/>
      <c r="AO9" s="39"/>
      <c r="AP9" s="36" t="str">
        <f ca="1">IF($AA$2="入れる",VLOOKUP(6,list,7,FALSE),"")</f>
        <v>さん</v>
      </c>
      <c r="AQ9" s="36"/>
      <c r="AR9" s="36"/>
      <c r="AS9" s="36"/>
      <c r="AT9" s="37" t="str">
        <f ca="1">VLOOKUP(5,list,18,FALSE)</f>
        <v>か</v>
      </c>
      <c r="AU9" s="38"/>
      <c r="AV9" s="38"/>
      <c r="AW9" s="38"/>
      <c r="AX9" s="39"/>
      <c r="AY9" s="36" t="str">
        <f ca="1">IF($AA$2="入れる",VLOOKUP(5,list,7,FALSE),"")</f>
        <v/>
      </c>
      <c r="AZ9" s="36"/>
      <c r="BA9" s="36"/>
      <c r="BB9" s="36"/>
      <c r="BC9" s="37" t="str">
        <f ca="1">VLOOKUP(4,list,18,FALSE)</f>
        <v>い</v>
      </c>
      <c r="BD9" s="38"/>
      <c r="BE9" s="38"/>
      <c r="BF9" s="38"/>
      <c r="BG9" s="39"/>
      <c r="BH9" s="36" t="str">
        <f ca="1">IF($AA$2="入れる",VLOOKUP(4,list,7,FALSE),"")</f>
        <v/>
      </c>
      <c r="BI9" s="36"/>
      <c r="BJ9" s="36"/>
      <c r="BK9" s="36"/>
      <c r="BL9" s="37" t="str">
        <f ca="1">VLOOKUP(3,list,18,FALSE)</f>
        <v>雪</v>
      </c>
      <c r="BM9" s="38"/>
      <c r="BN9" s="38"/>
      <c r="BO9" s="38"/>
      <c r="BP9" s="39"/>
      <c r="BQ9" s="36" t="str">
        <f ca="1">IF($AA$2="入れる",VLOOKUP(3,list,7,FALSE),"")</f>
        <v>せつ</v>
      </c>
      <c r="BR9" s="36"/>
      <c r="BS9" s="36"/>
      <c r="BT9" s="36"/>
      <c r="BU9" s="37" t="str">
        <f ca="1">VLOOKUP(2,list,18,FALSE)</f>
        <v>を</v>
      </c>
      <c r="BV9" s="38"/>
      <c r="BW9" s="38"/>
      <c r="BX9" s="38"/>
      <c r="BY9" s="39"/>
      <c r="BZ9" s="36" t="str">
        <f ca="1">IF($AA$2="入れる",VLOOKUP(2,list,7,FALSE),"")</f>
        <v/>
      </c>
      <c r="CA9" s="36"/>
      <c r="CB9" s="36"/>
      <c r="CC9" s="36"/>
      <c r="CD9" s="37" t="str">
        <f ca="1">VLOOKUP(1,list,18,FALSE)</f>
        <v>む</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す</v>
      </c>
      <c r="B10" s="38"/>
      <c r="C10" s="38"/>
      <c r="D10" s="38"/>
      <c r="E10" s="39"/>
      <c r="F10" s="36" t="str">
        <f ca="1">IF($AA$2="入れる",VLOOKUP(10,list,8,FALSE),"")</f>
        <v/>
      </c>
      <c r="G10" s="36"/>
      <c r="H10" s="36"/>
      <c r="I10" s="36"/>
      <c r="J10" s="37" t="str">
        <f ca="1">VLOOKUP(9,list,19,FALSE)</f>
        <v>除</v>
      </c>
      <c r="K10" s="38"/>
      <c r="L10" s="38"/>
      <c r="M10" s="38"/>
      <c r="N10" s="39"/>
      <c r="O10" s="36" t="str">
        <f ca="1">IF($AA$2="入れる",VLOOKUP(9,list,8,FALSE),"")</f>
        <v>のぞ</v>
      </c>
      <c r="P10" s="36"/>
      <c r="Q10" s="36"/>
      <c r="R10" s="36"/>
      <c r="S10" s="37" t="str">
        <f ca="1">VLOOKUP(8,list,19,FALSE)</f>
        <v/>
      </c>
      <c r="T10" s="38"/>
      <c r="U10" s="38"/>
      <c r="V10" s="38"/>
      <c r="W10" s="39"/>
      <c r="X10" s="36" t="str">
        <f ca="1">IF($AA$2="入れる",VLOOKUP(8,list,8,FALSE),"")</f>
        <v/>
      </c>
      <c r="Y10" s="36"/>
      <c r="Z10" s="36"/>
      <c r="AA10" s="36"/>
      <c r="AB10" s="37" t="str">
        <f ca="1">VLOOKUP(7,list,19,FALSE)</f>
        <v>す</v>
      </c>
      <c r="AC10" s="38"/>
      <c r="AD10" s="38"/>
      <c r="AE10" s="38"/>
      <c r="AF10" s="39"/>
      <c r="AG10" s="36" t="str">
        <f ca="1">IF($AA$2="入れる",VLOOKUP(7,list,8,FALSE),"")</f>
        <v/>
      </c>
      <c r="AH10" s="36"/>
      <c r="AI10" s="36"/>
      <c r="AJ10" s="36"/>
      <c r="AK10" s="37" t="str">
        <f ca="1">VLOOKUP(6,list,19,FALSE)</f>
        <v>頂</v>
      </c>
      <c r="AL10" s="38"/>
      <c r="AM10" s="38"/>
      <c r="AN10" s="38"/>
      <c r="AO10" s="39"/>
      <c r="AP10" s="36" t="str">
        <f ca="1">IF($AA$2="入れる",VLOOKUP(6,list,8,FALSE),"")</f>
        <v>ちょう</v>
      </c>
      <c r="AQ10" s="36"/>
      <c r="AR10" s="36"/>
      <c r="AS10" s="36"/>
      <c r="AT10" s="37" t="str">
        <f ca="1">VLOOKUP(5,list,19,FALSE)</f>
        <v>う</v>
      </c>
      <c r="AU10" s="38"/>
      <c r="AV10" s="38"/>
      <c r="AW10" s="38"/>
      <c r="AX10" s="39"/>
      <c r="AY10" s="36" t="str">
        <f ca="1">IF($AA$2="入れる",VLOOKUP(5,list,8,FALSE),"")</f>
        <v/>
      </c>
      <c r="AZ10" s="36"/>
      <c r="BA10" s="36"/>
      <c r="BB10" s="36"/>
      <c r="BC10" s="37" t="str">
        <f ca="1">VLOOKUP(4,list,19,FALSE)</f>
        <v>人</v>
      </c>
      <c r="BD10" s="38"/>
      <c r="BE10" s="38"/>
      <c r="BF10" s="38"/>
      <c r="BG10" s="39"/>
      <c r="BH10" s="36" t="str">
        <f ca="1">IF($AA$2="入れる",VLOOKUP(4,list,8,FALSE),"")</f>
        <v>ひと</v>
      </c>
      <c r="BI10" s="36"/>
      <c r="BJ10" s="36"/>
      <c r="BK10" s="36"/>
      <c r="BL10" s="37" t="str">
        <f ca="1">VLOOKUP(3,list,19,FALSE)</f>
        <v>す</v>
      </c>
      <c r="BM10" s="38"/>
      <c r="BN10" s="38"/>
      <c r="BO10" s="38"/>
      <c r="BP10" s="39"/>
      <c r="BQ10" s="36" t="str">
        <f ca="1">IF($AA$2="入れる",VLOOKUP(3,list,8,FALSE),"")</f>
        <v/>
      </c>
      <c r="BR10" s="36"/>
      <c r="BS10" s="36"/>
      <c r="BT10" s="36"/>
      <c r="BU10" s="37" t="str">
        <f ca="1">VLOOKUP(2,list,19,FALSE)</f>
        <v>す</v>
      </c>
      <c r="BV10" s="38"/>
      <c r="BW10" s="38"/>
      <c r="BX10" s="38"/>
      <c r="BY10" s="39"/>
      <c r="BZ10" s="36" t="str">
        <f ca="1">IF($AA$2="入れる",VLOOKUP(2,list,8,FALSE),"")</f>
        <v/>
      </c>
      <c r="CA10" s="36"/>
      <c r="CB10" s="36"/>
      <c r="CC10" s="36"/>
      <c r="CD10" s="37" t="str">
        <f ca="1">VLOOKUP(1,list,19,FALSE)</f>
        <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る</v>
      </c>
      <c r="B11" s="38"/>
      <c r="C11" s="38"/>
      <c r="D11" s="38"/>
      <c r="E11" s="39"/>
      <c r="F11" s="36" t="str">
        <f ca="1">IF($AA$2="入れる",VLOOKUP(10,list,9,FALSE),"")</f>
        <v/>
      </c>
      <c r="G11" s="36"/>
      <c r="H11" s="36"/>
      <c r="I11" s="36"/>
      <c r="J11" s="37" t="str">
        <f ca="1">VLOOKUP(9,list,20,FALSE)</f>
        <v>く</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る</v>
      </c>
      <c r="AC11" s="38"/>
      <c r="AD11" s="38"/>
      <c r="AE11" s="38"/>
      <c r="AF11" s="39"/>
      <c r="AG11" s="36" t="str">
        <f ca="1">IF($AA$2="入れる",VLOOKUP(7,list,9,FALSE),"")</f>
        <v/>
      </c>
      <c r="AH11" s="36"/>
      <c r="AI11" s="36"/>
      <c r="AJ11" s="36"/>
      <c r="AK11" s="37" t="str">
        <f ca="1">VLOOKUP(6,list,20,FALSE)</f>
        <v>に</v>
      </c>
      <c r="AL11" s="38"/>
      <c r="AM11" s="38"/>
      <c r="AN11" s="38"/>
      <c r="AO11" s="39"/>
      <c r="AP11" s="36" t="str">
        <f ca="1">IF($AA$2="入れる",VLOOKUP(6,list,9,FALSE),"")</f>
        <v/>
      </c>
      <c r="AQ11" s="36"/>
      <c r="AR11" s="36"/>
      <c r="AS11" s="36"/>
      <c r="AT11" s="37" t="str">
        <f ca="1">VLOOKUP(5,list,20,FALSE)</f>
        <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る</v>
      </c>
      <c r="BM11" s="38"/>
      <c r="BN11" s="38"/>
      <c r="BO11" s="38"/>
      <c r="BP11" s="39"/>
      <c r="BQ11" s="36" t="str">
        <f ca="1">IF($AA$2="入れる",VLOOKUP(3,list,9,FALSE),"")</f>
        <v/>
      </c>
      <c r="BR11" s="36"/>
      <c r="BS11" s="36"/>
      <c r="BT11" s="36"/>
      <c r="BU11" s="37" t="str">
        <f ca="1">VLOOKUP(2,list,20,FALSE)</f>
        <v>る</v>
      </c>
      <c r="BV11" s="38"/>
      <c r="BW11" s="38"/>
      <c r="BX11" s="38"/>
      <c r="BY11" s="39"/>
      <c r="BZ11" s="36" t="str">
        <f ca="1">IF($AA$2="入れる",VLOOKUP(2,list,9,FALSE),"")</f>
        <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登</v>
      </c>
      <c r="AL12" s="38"/>
      <c r="AM12" s="38"/>
      <c r="AN12" s="38"/>
      <c r="AO12" s="39"/>
      <c r="AP12" s="36" t="str">
        <f ca="1">IF($AA$2="入れる",VLOOKUP(6,list,10,FALSE),"")</f>
        <v>のぼ</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る</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topLeftCell="A6" zoomScale="110" zoomScaleNormal="110" workbookViewId="0">
      <selection activeCell="O29" sqref="O29"/>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頂</v>
      </c>
      <c r="C2" s="60" t="str">
        <f>B28</f>
        <v>忠</v>
      </c>
      <c r="D2" s="60" t="str">
        <f>B29</f>
        <v>誠</v>
      </c>
      <c r="E2" s="60" t="str">
        <f>B30</f>
        <v>敵</v>
      </c>
      <c r="F2" s="60" t="str">
        <f>B31</f>
        <v>蚕</v>
      </c>
      <c r="G2" s="60" t="str">
        <f>B32</f>
        <v>己</v>
      </c>
      <c r="H2" s="60" t="str">
        <f>B33</f>
        <v>除</v>
      </c>
      <c r="I2" s="60" t="str">
        <f>B34</f>
        <v>仁</v>
      </c>
      <c r="J2" s="60" t="s">
        <v>82</v>
      </c>
      <c r="K2" s="64" t="s">
        <v>84</v>
      </c>
      <c r="L2" s="64" t="s">
        <v>86</v>
      </c>
      <c r="M2" s="64" t="s">
        <v>87</v>
      </c>
      <c r="N2" s="64" t="s">
        <v>88</v>
      </c>
      <c r="O2" s="64" t="s">
        <v>83</v>
      </c>
      <c r="P2" s="78" t="s">
        <v>85</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9</v>
      </c>
      <c r="F6" s="9" t="str">
        <f>MID(B6,1,1)</f>
        <v>雪</v>
      </c>
      <c r="G6" s="10" t="str">
        <f>MID(B6,2,1)</f>
        <v>を</v>
      </c>
      <c r="H6" s="10" t="str">
        <f>MID(B6,3,1)</f>
        <v>頂</v>
      </c>
      <c r="I6" s="10" t="str">
        <f>MID(B6,4,1)</f>
        <v>く</v>
      </c>
      <c r="J6" s="10" t="str">
        <f>MID(B6,5,1)</f>
        <v>山</v>
      </c>
      <c r="K6" s="10" t="str">
        <f>MID(B6,6,1)</f>
        <v>頂</v>
      </c>
      <c r="L6" s="10" t="str">
        <f>MID(B6,7,1)</f>
        <v>に</v>
      </c>
      <c r="M6" s="10" t="str">
        <f>MID(B6,8,1)</f>
        <v>登</v>
      </c>
      <c r="N6" s="10" t="str">
        <f>MID(B6,9,1)</f>
        <v>る</v>
      </c>
      <c r="O6" s="10" t="str">
        <f>MID(B6,10,1)</f>
        <v/>
      </c>
      <c r="P6" s="11" t="str">
        <f>MID(B6,11,1)</f>
        <v/>
      </c>
    </row>
    <row r="7" spans="1:16" thickBot="1" x14ac:dyDescent="0.2">
      <c r="A7" s="59"/>
      <c r="B7" s="69"/>
      <c r="C7" s="67"/>
      <c r="D7" s="68"/>
      <c r="E7" s="63"/>
      <c r="F7" s="12" t="s">
        <v>48</v>
      </c>
      <c r="G7" s="13"/>
      <c r="H7" s="13" t="s">
        <v>49</v>
      </c>
      <c r="I7" s="13"/>
      <c r="J7" s="13" t="s">
        <v>50</v>
      </c>
      <c r="K7" s="13" t="s">
        <v>51</v>
      </c>
      <c r="L7" s="13"/>
      <c r="M7" s="13" t="s">
        <v>52</v>
      </c>
      <c r="N7" s="13"/>
      <c r="O7" s="13"/>
      <c r="P7" s="14"/>
    </row>
    <row r="8" spans="1:16" ht="15" x14ac:dyDescent="0.15">
      <c r="A8" s="58">
        <v>2</v>
      </c>
      <c r="B8" s="66" t="s">
        <v>39</v>
      </c>
      <c r="C8" s="67"/>
      <c r="D8" s="68"/>
      <c r="E8" s="62">
        <f>LEN(B8)</f>
        <v>6</v>
      </c>
      <c r="F8" s="9" t="str">
        <f>MID(B8,1,1)</f>
        <v>仁</v>
      </c>
      <c r="G8" s="10" t="str">
        <f>MID(B8,2,1)</f>
        <v>愛</v>
      </c>
      <c r="H8" s="10" t="str">
        <f>MID(B8,3,1)</f>
        <v>の</v>
      </c>
      <c r="I8" s="10" t="str">
        <f>MID(B8,4,1)</f>
        <v>深</v>
      </c>
      <c r="J8" s="10" t="str">
        <f>MID(B8,5,1)</f>
        <v>い</v>
      </c>
      <c r="K8" s="10" t="str">
        <f>MID(B8,6,1)</f>
        <v>人</v>
      </c>
      <c r="L8" s="10" t="str">
        <f>MID(B8,7,1)</f>
        <v/>
      </c>
      <c r="M8" s="10" t="str">
        <f>MID(B8,8,1)</f>
        <v/>
      </c>
      <c r="N8" s="10" t="str">
        <f>MID(B8,9,1)</f>
        <v/>
      </c>
      <c r="O8" s="10" t="str">
        <f>MID(B8,10,1)</f>
        <v/>
      </c>
      <c r="P8" s="11" t="str">
        <f>MID(B8,11,1)</f>
        <v/>
      </c>
    </row>
    <row r="9" spans="1:16" thickBot="1" x14ac:dyDescent="0.2">
      <c r="A9" s="59"/>
      <c r="B9" s="69"/>
      <c r="C9" s="67"/>
      <c r="D9" s="68"/>
      <c r="E9" s="63"/>
      <c r="F9" s="12" t="s">
        <v>53</v>
      </c>
      <c r="G9" s="13" t="s">
        <v>54</v>
      </c>
      <c r="H9" s="13"/>
      <c r="I9" s="13" t="s">
        <v>55</v>
      </c>
      <c r="J9" s="13"/>
      <c r="K9" s="13" t="s">
        <v>56</v>
      </c>
      <c r="L9" s="13"/>
      <c r="M9" s="13"/>
      <c r="N9" s="13"/>
      <c r="O9" s="13"/>
      <c r="P9" s="14"/>
    </row>
    <row r="10" spans="1:16" ht="15" x14ac:dyDescent="0.15">
      <c r="A10" s="58">
        <v>3</v>
      </c>
      <c r="B10" s="66" t="s">
        <v>40</v>
      </c>
      <c r="C10" s="67"/>
      <c r="D10" s="68"/>
      <c r="E10" s="62">
        <f>LEN(B10)</f>
        <v>7</v>
      </c>
      <c r="F10" s="9" t="str">
        <f>MID(B10,1,1)</f>
        <v>強</v>
      </c>
      <c r="G10" s="10" t="str">
        <f>MID(B10,2,1)</f>
        <v>敵</v>
      </c>
      <c r="H10" s="10" t="str">
        <f>MID(B10,3,1)</f>
        <v>を</v>
      </c>
      <c r="I10" s="10" t="str">
        <f>MID(B10,4,1)</f>
        <v>取</v>
      </c>
      <c r="J10" s="10" t="str">
        <f>MID(B10,5,1)</f>
        <v>り</v>
      </c>
      <c r="K10" s="10" t="str">
        <f>MID(B10,6,1)</f>
        <v>除</v>
      </c>
      <c r="L10" s="10" t="str">
        <f>MID(B10,7,1)</f>
        <v>く</v>
      </c>
      <c r="M10" s="10" t="str">
        <f>MID(B10,8,1)</f>
        <v/>
      </c>
      <c r="N10" s="10" t="str">
        <f>MID(B10,9,1)</f>
        <v/>
      </c>
      <c r="O10" s="10" t="str">
        <f>MID(B10,10,1)</f>
        <v/>
      </c>
      <c r="P10" s="11" t="str">
        <f>MID(B10,11,1)</f>
        <v/>
      </c>
    </row>
    <row r="11" spans="1:16" thickBot="1" x14ac:dyDescent="0.2">
      <c r="A11" s="59"/>
      <c r="B11" s="69"/>
      <c r="C11" s="67"/>
      <c r="D11" s="68"/>
      <c r="E11" s="63"/>
      <c r="F11" s="12" t="s">
        <v>57</v>
      </c>
      <c r="G11" s="13" t="s">
        <v>58</v>
      </c>
      <c r="H11" s="13"/>
      <c r="I11" s="13" t="s">
        <v>59</v>
      </c>
      <c r="J11" s="13"/>
      <c r="K11" s="13" t="s">
        <v>60</v>
      </c>
      <c r="L11" s="13"/>
      <c r="M11" s="13"/>
      <c r="N11" s="13"/>
      <c r="O11" s="13"/>
      <c r="P11" s="14"/>
    </row>
    <row r="12" spans="1:16" ht="15" x14ac:dyDescent="0.15">
      <c r="A12" s="58">
        <v>4</v>
      </c>
      <c r="B12" s="66" t="s">
        <v>41</v>
      </c>
      <c r="C12" s="67"/>
      <c r="D12" s="68"/>
      <c r="E12" s="62">
        <f>LEN(B12)</f>
        <v>7</v>
      </c>
      <c r="F12" s="9" t="str">
        <f>MID(B12,1,1)</f>
        <v>朝</v>
      </c>
      <c r="G12" s="10" t="str">
        <f>MID(B12,2,1)</f>
        <v>、</v>
      </c>
      <c r="H12" s="10" t="str">
        <f>MID(B12,3,1)</f>
        <v>洗</v>
      </c>
      <c r="I12" s="10" t="str">
        <f>MID(B12,4,1)</f>
        <v>顔</v>
      </c>
      <c r="J12" s="10" t="str">
        <f>MID(B12,5,1)</f>
        <v>を</v>
      </c>
      <c r="K12" s="10" t="str">
        <f>MID(B12,6,1)</f>
        <v>す</v>
      </c>
      <c r="L12" s="10" t="str">
        <f>MID(B12,7,1)</f>
        <v>る</v>
      </c>
      <c r="M12" s="10" t="str">
        <f>MID(B12,8,1)</f>
        <v/>
      </c>
      <c r="N12" s="10" t="str">
        <f>MID(B12,9,1)</f>
        <v/>
      </c>
      <c r="O12" s="10" t="str">
        <f>MID(B12,10,1)</f>
        <v/>
      </c>
      <c r="P12" s="11" t="str">
        <f>MID(B12,11,1)</f>
        <v/>
      </c>
    </row>
    <row r="13" spans="1:16" thickBot="1" x14ac:dyDescent="0.2">
      <c r="A13" s="59"/>
      <c r="B13" s="69"/>
      <c r="C13" s="67"/>
      <c r="D13" s="68"/>
      <c r="E13" s="63"/>
      <c r="F13" s="12" t="s">
        <v>61</v>
      </c>
      <c r="G13" s="13"/>
      <c r="H13" s="13" t="s">
        <v>62</v>
      </c>
      <c r="I13" s="13" t="s">
        <v>63</v>
      </c>
      <c r="J13" s="13"/>
      <c r="K13" s="13"/>
      <c r="L13" s="13"/>
      <c r="M13" s="13"/>
      <c r="N13" s="13"/>
      <c r="O13" s="13"/>
      <c r="P13" s="14"/>
    </row>
    <row r="14" spans="1:16" ht="15" x14ac:dyDescent="0.15">
      <c r="A14" s="58">
        <v>5</v>
      </c>
      <c r="B14" s="66" t="s">
        <v>42</v>
      </c>
      <c r="C14" s="67"/>
      <c r="D14" s="68"/>
      <c r="E14" s="62">
        <f>LEN(B14)</f>
        <v>6</v>
      </c>
      <c r="F14" s="9" t="str">
        <f>MID(B14,1,1)</f>
        <v>忠</v>
      </c>
      <c r="G14" s="10" t="str">
        <f>MID(B14,2,1)</f>
        <v>誠</v>
      </c>
      <c r="H14" s="10" t="str">
        <f>MID(B14,3,1)</f>
        <v>を</v>
      </c>
      <c r="I14" s="10" t="str">
        <f>MID(B14,4,1)</f>
        <v>ち</v>
      </c>
      <c r="J14" s="10" t="str">
        <f>MID(B14,5,1)</f>
        <v>か</v>
      </c>
      <c r="K14" s="10" t="str">
        <f>MID(B14,6,1)</f>
        <v>う</v>
      </c>
      <c r="L14" s="10" t="str">
        <f>MID(B14,7,1)</f>
        <v/>
      </c>
      <c r="M14" s="10" t="str">
        <f>MID(B14,8,1)</f>
        <v/>
      </c>
      <c r="N14" s="10" t="str">
        <f>MID(B14,9,1)</f>
        <v/>
      </c>
      <c r="O14" s="10" t="str">
        <f>MID(B14,10,1)</f>
        <v/>
      </c>
      <c r="P14" s="11" t="str">
        <f>MID(B14,11,1)</f>
        <v/>
      </c>
    </row>
    <row r="15" spans="1:16" thickBot="1" x14ac:dyDescent="0.2">
      <c r="A15" s="59"/>
      <c r="B15" s="69"/>
      <c r="C15" s="67"/>
      <c r="D15" s="68"/>
      <c r="E15" s="63"/>
      <c r="F15" s="12" t="s">
        <v>64</v>
      </c>
      <c r="G15" s="13" t="s">
        <v>65</v>
      </c>
      <c r="H15" s="13"/>
      <c r="I15" s="13"/>
      <c r="J15" s="13"/>
      <c r="K15" s="13"/>
      <c r="L15" s="13"/>
      <c r="M15" s="13"/>
      <c r="N15" s="13"/>
      <c r="O15" s="13"/>
      <c r="P15" s="14"/>
    </row>
    <row r="16" spans="1:16" ht="15" x14ac:dyDescent="0.15">
      <c r="A16" s="58">
        <v>6</v>
      </c>
      <c r="B16" s="66" t="s">
        <v>43</v>
      </c>
      <c r="C16" s="67"/>
      <c r="D16" s="68"/>
      <c r="E16" s="62">
        <f>LEN(B16)</f>
        <v>5</v>
      </c>
      <c r="F16" s="9" t="str">
        <f>MID(B16,1,1)</f>
        <v>養</v>
      </c>
      <c r="G16" s="10" t="str">
        <f>MID(B16,2,1)</f>
        <v>蚕</v>
      </c>
      <c r="H16" s="10" t="str">
        <f>MID(B16,3,1)</f>
        <v>を</v>
      </c>
      <c r="I16" s="10" t="str">
        <f>MID(B16,4,1)</f>
        <v>営</v>
      </c>
      <c r="J16" s="10" t="str">
        <f>MID(B16,5,1)</f>
        <v>む</v>
      </c>
      <c r="K16" s="10" t="str">
        <f>MID(B16,6,1)</f>
        <v/>
      </c>
      <c r="L16" s="10" t="str">
        <f>MID(B16,7,1)</f>
        <v/>
      </c>
      <c r="M16" s="10" t="str">
        <f>MID(B16,8,1)</f>
        <v/>
      </c>
      <c r="N16" s="10" t="str">
        <f>MID(B16,9,1)</f>
        <v/>
      </c>
      <c r="O16" s="10" t="str">
        <f>MID(B16,10,1)</f>
        <v/>
      </c>
      <c r="P16" s="11" t="str">
        <f>MID(B16,11,1)</f>
        <v/>
      </c>
    </row>
    <row r="17" spans="1:16" thickBot="1" x14ac:dyDescent="0.2">
      <c r="A17" s="59"/>
      <c r="B17" s="69"/>
      <c r="C17" s="67"/>
      <c r="D17" s="68"/>
      <c r="E17" s="63"/>
      <c r="F17" s="12" t="s">
        <v>66</v>
      </c>
      <c r="G17" s="13" t="s">
        <v>50</v>
      </c>
      <c r="H17" s="13"/>
      <c r="I17" s="13" t="s">
        <v>67</v>
      </c>
      <c r="J17" s="13"/>
      <c r="K17" s="13"/>
      <c r="L17" s="13"/>
      <c r="M17" s="13"/>
      <c r="N17" s="13"/>
      <c r="O17" s="13"/>
      <c r="P17" s="14"/>
    </row>
    <row r="18" spans="1:16" ht="15" x14ac:dyDescent="0.15">
      <c r="A18" s="58">
        <v>7</v>
      </c>
      <c r="B18" s="66" t="s">
        <v>44</v>
      </c>
      <c r="C18" s="67"/>
      <c r="D18" s="68"/>
      <c r="E18" s="62">
        <f>LEN(B18)</f>
        <v>4</v>
      </c>
      <c r="F18" s="9" t="str">
        <f>MID(B18,1,1)</f>
        <v>玉</v>
      </c>
      <c r="G18" s="10" t="str">
        <f>MID(B18,2,1)</f>
        <v>石</v>
      </c>
      <c r="H18" s="10" t="str">
        <f>MID(B18,3,1)</f>
        <v>混</v>
      </c>
      <c r="I18" s="10" t="str">
        <f>MID(B18,4,1)</f>
        <v>交</v>
      </c>
      <c r="J18" s="10" t="str">
        <f>MID(B18,5,1)</f>
        <v/>
      </c>
      <c r="K18" s="10" t="str">
        <f>MID(B18,6,1)</f>
        <v/>
      </c>
      <c r="L18" s="10" t="str">
        <f>MID(B18,7,1)</f>
        <v/>
      </c>
      <c r="M18" s="10" t="str">
        <f>MID(B18,8,1)</f>
        <v/>
      </c>
      <c r="N18" s="10" t="str">
        <f>MID(B18,9,1)</f>
        <v/>
      </c>
      <c r="O18" s="10" t="str">
        <f>MID(B18,10,1)</f>
        <v/>
      </c>
      <c r="P18" s="11" t="str">
        <f>MID(B18,11,1)</f>
        <v/>
      </c>
    </row>
    <row r="19" spans="1:16" thickBot="1" x14ac:dyDescent="0.2">
      <c r="A19" s="59"/>
      <c r="B19" s="69"/>
      <c r="C19" s="67"/>
      <c r="D19" s="68"/>
      <c r="E19" s="63"/>
      <c r="F19" s="12" t="s">
        <v>68</v>
      </c>
      <c r="G19" s="13" t="s">
        <v>69</v>
      </c>
      <c r="H19" s="13" t="s">
        <v>70</v>
      </c>
      <c r="I19" s="13" t="s">
        <v>71</v>
      </c>
      <c r="J19" s="13"/>
      <c r="K19" s="13"/>
      <c r="L19" s="13"/>
      <c r="M19" s="13"/>
      <c r="N19" s="13"/>
      <c r="O19" s="13"/>
      <c r="P19" s="14"/>
    </row>
    <row r="20" spans="1:16" ht="15" x14ac:dyDescent="0.15">
      <c r="A20" s="58">
        <v>8</v>
      </c>
      <c r="B20" s="66" t="s">
        <v>45</v>
      </c>
      <c r="C20" s="67"/>
      <c r="D20" s="68"/>
      <c r="E20" s="62">
        <f>LEN(B20)</f>
        <v>7</v>
      </c>
      <c r="F20" s="9" t="str">
        <f>MID(B20,1,1)</f>
        <v>自</v>
      </c>
      <c r="G20" s="10" t="str">
        <f>MID(B20,2,1)</f>
        <v>己</v>
      </c>
      <c r="H20" s="10" t="str">
        <f>MID(B20,3,1)</f>
        <v>主</v>
      </c>
      <c r="I20" s="10" t="str">
        <f>MID(B20,4,1)</f>
        <v>張</v>
      </c>
      <c r="J20" s="10" t="str">
        <f>MID(B20,5,1)</f>
        <v>を</v>
      </c>
      <c r="K20" s="10" t="str">
        <f>MID(B20,6,1)</f>
        <v>す</v>
      </c>
      <c r="L20" s="10" t="str">
        <f>MID(B20,7,1)</f>
        <v>る</v>
      </c>
      <c r="M20" s="10" t="str">
        <f>MID(B20,8,1)</f>
        <v/>
      </c>
      <c r="N20" s="10" t="str">
        <f>MID(B20,9,1)</f>
        <v/>
      </c>
      <c r="O20" s="10" t="str">
        <f>MID(B20,10,1)</f>
        <v/>
      </c>
      <c r="P20" s="11" t="str">
        <f>MID(B20,11,1)</f>
        <v/>
      </c>
    </row>
    <row r="21" spans="1:16" thickBot="1" x14ac:dyDescent="0.2">
      <c r="A21" s="59"/>
      <c r="B21" s="69"/>
      <c r="C21" s="67"/>
      <c r="D21" s="68"/>
      <c r="E21" s="63"/>
      <c r="F21" s="12" t="s">
        <v>72</v>
      </c>
      <c r="G21" s="13" t="s">
        <v>73</v>
      </c>
      <c r="H21" s="13" t="s">
        <v>74</v>
      </c>
      <c r="I21" s="13" t="s">
        <v>51</v>
      </c>
      <c r="J21" s="13"/>
      <c r="K21" s="13"/>
      <c r="L21" s="13"/>
      <c r="M21" s="13"/>
      <c r="N21" s="13"/>
      <c r="O21" s="13"/>
      <c r="P21" s="14"/>
    </row>
    <row r="22" spans="1:16" ht="15" x14ac:dyDescent="0.15">
      <c r="A22" s="58">
        <v>9</v>
      </c>
      <c r="B22" s="66" t="s">
        <v>46</v>
      </c>
      <c r="C22" s="67"/>
      <c r="D22" s="68"/>
      <c r="E22" s="62">
        <f>LEN(B22)</f>
        <v>7</v>
      </c>
      <c r="F22" s="9" t="str">
        <f>MID(B22,1,1)</f>
        <v>道</v>
      </c>
      <c r="G22" s="10" t="str">
        <f>MID(B22,2,1)</f>
        <v>路</v>
      </c>
      <c r="H22" s="10" t="str">
        <f>MID(B22,3,1)</f>
        <v>を</v>
      </c>
      <c r="I22" s="10" t="str">
        <f>MID(B22,4,1)</f>
        <v>除</v>
      </c>
      <c r="J22" s="10" t="str">
        <f>MID(B22,5,1)</f>
        <v>雪</v>
      </c>
      <c r="K22" s="10" t="str">
        <f>MID(B22,6,1)</f>
        <v>す</v>
      </c>
      <c r="L22" s="10" t="str">
        <f>MID(B22,7,1)</f>
        <v>る</v>
      </c>
      <c r="M22" s="10" t="str">
        <f>MID(B22,8,1)</f>
        <v/>
      </c>
      <c r="N22" s="10" t="str">
        <f>MID(B22,9,1)</f>
        <v/>
      </c>
      <c r="O22" s="10" t="str">
        <f>MID(B22,10,1)</f>
        <v/>
      </c>
      <c r="P22" s="11" t="str">
        <f>MID(B22,11,1)</f>
        <v/>
      </c>
    </row>
    <row r="23" spans="1:16" thickBot="1" x14ac:dyDescent="0.2">
      <c r="A23" s="59"/>
      <c r="B23" s="69"/>
      <c r="C23" s="67"/>
      <c r="D23" s="68"/>
      <c r="E23" s="63"/>
      <c r="F23" s="12" t="s">
        <v>75</v>
      </c>
      <c r="G23" s="13" t="s">
        <v>76</v>
      </c>
      <c r="H23" s="13"/>
      <c r="I23" s="13" t="s">
        <v>77</v>
      </c>
      <c r="J23" s="13" t="s">
        <v>78</v>
      </c>
      <c r="K23" s="13"/>
      <c r="L23" s="13"/>
      <c r="M23" s="13"/>
      <c r="N23" s="13"/>
      <c r="O23" s="13"/>
      <c r="P23" s="14"/>
    </row>
    <row r="24" spans="1:16" ht="15" x14ac:dyDescent="0.15">
      <c r="A24" s="58">
        <v>10</v>
      </c>
      <c r="B24" s="66" t="s">
        <v>47</v>
      </c>
      <c r="C24" s="67"/>
      <c r="D24" s="68"/>
      <c r="E24" s="62">
        <f>LEN(B24)</f>
        <v>7</v>
      </c>
      <c r="F24" s="9" t="str">
        <f>MID(B24,1,1)</f>
        <v>苦</v>
      </c>
      <c r="G24" s="10" t="str">
        <f>MID(B24,2,1)</f>
        <v>楽</v>
      </c>
      <c r="H24" s="10" t="str">
        <f>MID(B24,3,1)</f>
        <v>を</v>
      </c>
      <c r="I24" s="10" t="str">
        <f>MID(B24,4,1)</f>
        <v>共</v>
      </c>
      <c r="J24" s="10" t="str">
        <f>MID(B24,5,1)</f>
        <v>に</v>
      </c>
      <c r="K24" s="10" t="str">
        <f>MID(B24,6,1)</f>
        <v>す</v>
      </c>
      <c r="L24" s="10" t="str">
        <f>MID(B24,7,1)</f>
        <v>る</v>
      </c>
      <c r="M24" s="10" t="str">
        <f>MID(B24,8,1)</f>
        <v/>
      </c>
      <c r="N24" s="10" t="str">
        <f>MID(B24,9,1)</f>
        <v/>
      </c>
      <c r="O24" s="10" t="str">
        <f>MID(B24,10,1)</f>
        <v/>
      </c>
      <c r="P24" s="11" t="str">
        <f>MID(B24,11,1)</f>
        <v/>
      </c>
    </row>
    <row r="25" spans="1:16" thickBot="1" x14ac:dyDescent="0.2">
      <c r="A25" s="59"/>
      <c r="B25" s="70"/>
      <c r="C25" s="71"/>
      <c r="D25" s="72"/>
      <c r="E25" s="63"/>
      <c r="F25" s="12" t="s">
        <v>79</v>
      </c>
      <c r="G25" s="13" t="s">
        <v>80</v>
      </c>
      <c r="H25" s="13"/>
      <c r="I25" s="13" t="s">
        <v>81</v>
      </c>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0.38348393666096503</v>
      </c>
      <c r="R39" s="1">
        <f ca="1">IF(印刷シート!$EB$2="する",RANK(Q39,$Q$39:$Q$48,0),1)</f>
        <v>6</v>
      </c>
      <c r="S39" s="15" t="str">
        <f>B2</f>
        <v>頂</v>
      </c>
      <c r="T39" s="1" t="str">
        <f t="shared" ref="T39:AD39" si="0">IF(F7="","",F7)</f>
        <v>ゆき</v>
      </c>
      <c r="U39" s="1" t="str">
        <f t="shared" si="0"/>
        <v/>
      </c>
      <c r="V39" s="1" t="str">
        <f t="shared" si="0"/>
        <v>いただ</v>
      </c>
      <c r="W39" s="1" t="str">
        <f t="shared" si="0"/>
        <v/>
      </c>
      <c r="X39" s="1" t="str">
        <f t="shared" si="0"/>
        <v>さん</v>
      </c>
      <c r="Y39" s="1" t="str">
        <f t="shared" si="0"/>
        <v>ちょう</v>
      </c>
      <c r="Z39" s="1" t="str">
        <f t="shared" si="0"/>
        <v/>
      </c>
      <c r="AA39" s="1" t="str">
        <f t="shared" si="0"/>
        <v>のぼ</v>
      </c>
      <c r="AB39" s="1" t="str">
        <f t="shared" si="0"/>
        <v/>
      </c>
      <c r="AC39" s="1" t="str">
        <f t="shared" si="0"/>
        <v/>
      </c>
      <c r="AD39" s="1" t="str">
        <f t="shared" si="0"/>
        <v/>
      </c>
      <c r="AE39" s="1" t="str">
        <f t="shared" ref="AE39:AO39" si="1">IF(F6="","",F6)</f>
        <v>雪</v>
      </c>
      <c r="AF39" s="1" t="str">
        <f t="shared" si="1"/>
        <v>を</v>
      </c>
      <c r="AG39" s="1" t="str">
        <f t="shared" si="1"/>
        <v>頂</v>
      </c>
      <c r="AH39" s="1" t="str">
        <f t="shared" si="1"/>
        <v>く</v>
      </c>
      <c r="AI39" s="1" t="str">
        <f t="shared" si="1"/>
        <v>山</v>
      </c>
      <c r="AJ39" s="1" t="str">
        <f t="shared" si="1"/>
        <v>頂</v>
      </c>
      <c r="AK39" s="1" t="str">
        <f t="shared" si="1"/>
        <v>に</v>
      </c>
      <c r="AL39" s="1" t="str">
        <f t="shared" si="1"/>
        <v>登</v>
      </c>
      <c r="AM39" s="1" t="str">
        <f t="shared" si="1"/>
        <v>る</v>
      </c>
      <c r="AN39" s="1" t="str">
        <f t="shared" si="1"/>
        <v/>
      </c>
      <c r="AO39" s="1" t="str">
        <f t="shared" si="1"/>
        <v/>
      </c>
    </row>
    <row r="40" spans="2:41" hidden="1" x14ac:dyDescent="0.15">
      <c r="Q40" s="1">
        <f t="shared" ref="Q40:Q48" ca="1" si="2">RAND()</f>
        <v>0.65407269487738851</v>
      </c>
      <c r="R40" s="1">
        <f ca="1">IF(印刷シート!$EB$2="する",RANK(Q40,$Q$39:$Q$48,0),2)</f>
        <v>4</v>
      </c>
      <c r="S40" s="15" t="str">
        <f>C2</f>
        <v>忠</v>
      </c>
      <c r="T40" s="1" t="str">
        <f t="shared" ref="T40:AD40" si="3">IF(F9="","",F9)</f>
        <v>じん</v>
      </c>
      <c r="U40" s="1" t="str">
        <f t="shared" si="3"/>
        <v>あい</v>
      </c>
      <c r="V40" s="1" t="str">
        <f t="shared" si="3"/>
        <v/>
      </c>
      <c r="W40" s="1" t="str">
        <f t="shared" si="3"/>
        <v>ふか</v>
      </c>
      <c r="X40" s="1" t="str">
        <f t="shared" si="3"/>
        <v/>
      </c>
      <c r="Y40" s="1" t="str">
        <f t="shared" si="3"/>
        <v>ひと</v>
      </c>
      <c r="Z40" s="1" t="str">
        <f t="shared" si="3"/>
        <v/>
      </c>
      <c r="AA40" s="1" t="str">
        <f t="shared" si="3"/>
        <v/>
      </c>
      <c r="AB40" s="1" t="str">
        <f t="shared" si="3"/>
        <v/>
      </c>
      <c r="AC40" s="1" t="str">
        <f t="shared" si="3"/>
        <v/>
      </c>
      <c r="AD40" s="1" t="str">
        <f t="shared" si="3"/>
        <v/>
      </c>
      <c r="AE40" s="1" t="str">
        <f t="shared" ref="AE40:AO40" si="4">IF(F8="","",F8)</f>
        <v>仁</v>
      </c>
      <c r="AF40" s="1" t="str">
        <f t="shared" si="4"/>
        <v>愛</v>
      </c>
      <c r="AG40" s="1" t="str">
        <f t="shared" si="4"/>
        <v>の</v>
      </c>
      <c r="AH40" s="1" t="str">
        <f t="shared" si="4"/>
        <v>深</v>
      </c>
      <c r="AI40" s="1" t="str">
        <f t="shared" si="4"/>
        <v>い</v>
      </c>
      <c r="AJ40" s="1" t="str">
        <f t="shared" si="4"/>
        <v>人</v>
      </c>
      <c r="AK40" s="1" t="str">
        <f t="shared" si="4"/>
        <v/>
      </c>
      <c r="AL40" s="1" t="str">
        <f t="shared" si="4"/>
        <v/>
      </c>
      <c r="AM40" s="1" t="str">
        <f t="shared" si="4"/>
        <v/>
      </c>
      <c r="AN40" s="1" t="str">
        <f t="shared" si="4"/>
        <v/>
      </c>
      <c r="AO40" s="1" t="str">
        <f t="shared" si="4"/>
        <v/>
      </c>
    </row>
    <row r="41" spans="2:41" hidden="1" x14ac:dyDescent="0.15">
      <c r="Q41" s="1">
        <f t="shared" ca="1" si="2"/>
        <v>8.7089323984200551E-2</v>
      </c>
      <c r="R41" s="1">
        <f ca="1">IF(印刷シート!$EB$2="する",RANK(Q41,$Q$39:$Q$48,0),3)</f>
        <v>9</v>
      </c>
      <c r="S41" s="15" t="str">
        <f>D2</f>
        <v>誠</v>
      </c>
      <c r="T41" s="1" t="str">
        <f t="shared" ref="T41:AD41" si="5">IF(F11="","",F11)</f>
        <v>きょう</v>
      </c>
      <c r="U41" s="1" t="str">
        <f t="shared" si="5"/>
        <v>てき</v>
      </c>
      <c r="V41" s="1" t="str">
        <f t="shared" si="5"/>
        <v/>
      </c>
      <c r="W41" s="1" t="str">
        <f t="shared" si="5"/>
        <v>と</v>
      </c>
      <c r="X41" s="1" t="str">
        <f t="shared" si="5"/>
        <v/>
      </c>
      <c r="Y41" s="1" t="str">
        <f t="shared" si="5"/>
        <v>のぞ</v>
      </c>
      <c r="Z41" s="1" t="str">
        <f t="shared" si="5"/>
        <v/>
      </c>
      <c r="AA41" s="1" t="str">
        <f t="shared" si="5"/>
        <v/>
      </c>
      <c r="AB41" s="1" t="str">
        <f t="shared" si="5"/>
        <v/>
      </c>
      <c r="AC41" s="1" t="str">
        <f t="shared" si="5"/>
        <v/>
      </c>
      <c r="AD41" s="1" t="str">
        <f t="shared" si="5"/>
        <v/>
      </c>
      <c r="AE41" s="1" t="str">
        <f t="shared" ref="AE41:AO41" si="6">IF(F10="","",F10)</f>
        <v>強</v>
      </c>
      <c r="AF41" s="1" t="str">
        <f t="shared" si="6"/>
        <v>敵</v>
      </c>
      <c r="AG41" s="1" t="str">
        <f t="shared" si="6"/>
        <v>を</v>
      </c>
      <c r="AH41" s="1" t="str">
        <f t="shared" si="6"/>
        <v>取</v>
      </c>
      <c r="AI41" s="1" t="str">
        <f t="shared" si="6"/>
        <v>り</v>
      </c>
      <c r="AJ41" s="1" t="str">
        <f t="shared" si="6"/>
        <v>除</v>
      </c>
      <c r="AK41" s="1" t="str">
        <f t="shared" si="6"/>
        <v>く</v>
      </c>
      <c r="AL41" s="1" t="str">
        <f t="shared" si="6"/>
        <v/>
      </c>
      <c r="AM41" s="1" t="str">
        <f t="shared" si="6"/>
        <v/>
      </c>
      <c r="AN41" s="1" t="str">
        <f t="shared" si="6"/>
        <v/>
      </c>
      <c r="AO41" s="1" t="str">
        <f t="shared" si="6"/>
        <v/>
      </c>
    </row>
    <row r="42" spans="2:41" hidden="1" x14ac:dyDescent="0.15">
      <c r="Q42" s="1">
        <f t="shared" ca="1" si="2"/>
        <v>5.5683345022209174E-2</v>
      </c>
      <c r="R42" s="1">
        <f ca="1">IF(印刷シート!$EB$2="する",RANK(Q42,$Q$39:$Q$48,0),4)</f>
        <v>10</v>
      </c>
      <c r="S42" s="15" t="str">
        <f>E2</f>
        <v>敵</v>
      </c>
      <c r="T42" s="1" t="str">
        <f t="shared" ref="T42:AD42" si="7">IF(F13="","",F13)</f>
        <v>あさ</v>
      </c>
      <c r="U42" s="1" t="str">
        <f t="shared" si="7"/>
        <v/>
      </c>
      <c r="V42" s="1" t="str">
        <f t="shared" si="7"/>
        <v>せん</v>
      </c>
      <c r="W42" s="1" t="str">
        <f t="shared" si="7"/>
        <v>がん</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朝</v>
      </c>
      <c r="AF42" s="1" t="str">
        <f t="shared" si="8"/>
        <v>、</v>
      </c>
      <c r="AG42" s="1" t="str">
        <f t="shared" si="8"/>
        <v>洗</v>
      </c>
      <c r="AH42" s="1" t="str">
        <f t="shared" si="8"/>
        <v>顔</v>
      </c>
      <c r="AI42" s="1" t="str">
        <f t="shared" si="8"/>
        <v>を</v>
      </c>
      <c r="AJ42" s="1" t="str">
        <f t="shared" si="8"/>
        <v>す</v>
      </c>
      <c r="AK42" s="1" t="str">
        <f t="shared" si="8"/>
        <v>る</v>
      </c>
      <c r="AL42" s="1" t="str">
        <f t="shared" si="8"/>
        <v/>
      </c>
      <c r="AM42" s="1" t="str">
        <f t="shared" si="8"/>
        <v/>
      </c>
      <c r="AN42" s="1" t="str">
        <f t="shared" si="8"/>
        <v/>
      </c>
      <c r="AO42" s="1" t="str">
        <f t="shared" si="8"/>
        <v/>
      </c>
    </row>
    <row r="43" spans="2:41" hidden="1" x14ac:dyDescent="0.15">
      <c r="Q43" s="1">
        <f t="shared" ca="1" si="2"/>
        <v>0.53110104133657665</v>
      </c>
      <c r="R43" s="1">
        <f ca="1">IF(印刷シート!$EB$2="する",RANK(Q43,$Q$39:$Q$48,0),5)</f>
        <v>5</v>
      </c>
      <c r="S43" s="15" t="str">
        <f>F2</f>
        <v>蚕</v>
      </c>
      <c r="T43" s="1" t="str">
        <f t="shared" ref="T43:AD43" si="9">IF(F15="","",F15)</f>
        <v>ちゅう</v>
      </c>
      <c r="U43" s="1" t="str">
        <f t="shared" si="9"/>
        <v>せい</v>
      </c>
      <c r="V43" s="1" t="str">
        <f t="shared" si="9"/>
        <v/>
      </c>
      <c r="W43" s="1" t="str">
        <f t="shared" si="9"/>
        <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忠</v>
      </c>
      <c r="AF43" s="1" t="str">
        <f t="shared" si="10"/>
        <v>誠</v>
      </c>
      <c r="AG43" s="1" t="str">
        <f t="shared" si="10"/>
        <v>を</v>
      </c>
      <c r="AH43" s="1" t="str">
        <f t="shared" si="10"/>
        <v>ち</v>
      </c>
      <c r="AI43" s="1" t="str">
        <f t="shared" si="10"/>
        <v>か</v>
      </c>
      <c r="AJ43" s="1" t="str">
        <f t="shared" si="10"/>
        <v>う</v>
      </c>
      <c r="AK43" s="1" t="str">
        <f t="shared" si="10"/>
        <v/>
      </c>
      <c r="AL43" s="1" t="str">
        <f t="shared" si="10"/>
        <v/>
      </c>
      <c r="AM43" s="1" t="str">
        <f t="shared" si="10"/>
        <v/>
      </c>
      <c r="AN43" s="1" t="str">
        <f t="shared" si="10"/>
        <v/>
      </c>
      <c r="AO43" s="1" t="str">
        <f t="shared" si="10"/>
        <v/>
      </c>
    </row>
    <row r="44" spans="2:41" hidden="1" x14ac:dyDescent="0.15">
      <c r="Q44" s="1">
        <f t="shared" ca="1" si="2"/>
        <v>0.78196798611024632</v>
      </c>
      <c r="R44" s="1">
        <f ca="1">IF(印刷シート!$EB$2="する",RANK(Q44,$Q$39:$Q$48,0),6)</f>
        <v>1</v>
      </c>
      <c r="S44" s="15" t="str">
        <f>G2</f>
        <v>己</v>
      </c>
      <c r="T44" s="1" t="str">
        <f t="shared" ref="T44:AD44" si="11">IF(F17="","",F17)</f>
        <v>よう</v>
      </c>
      <c r="U44" s="1" t="str">
        <f t="shared" si="11"/>
        <v>さん</v>
      </c>
      <c r="V44" s="1" t="str">
        <f t="shared" si="11"/>
        <v/>
      </c>
      <c r="W44" s="1" t="str">
        <f t="shared" si="11"/>
        <v>いとな</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養</v>
      </c>
      <c r="AF44" s="1" t="str">
        <f t="shared" si="12"/>
        <v>蚕</v>
      </c>
      <c r="AG44" s="1" t="str">
        <f t="shared" si="12"/>
        <v>を</v>
      </c>
      <c r="AH44" s="1" t="str">
        <f t="shared" si="12"/>
        <v>営</v>
      </c>
      <c r="AI44" s="1" t="str">
        <f t="shared" si="12"/>
        <v>む</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0.14714985629580357</v>
      </c>
      <c r="R45" s="1">
        <f ca="1">IF(印刷シート!$EB$2="する",RANK(Q45,$Q$39:$Q$48,0),7)</f>
        <v>8</v>
      </c>
      <c r="S45" s="15" t="str">
        <f>H2</f>
        <v>除</v>
      </c>
      <c r="T45" s="1" t="str">
        <f t="shared" ref="T45:AD45" si="13">IF(F19="","",F19)</f>
        <v>ぎょく</v>
      </c>
      <c r="U45" s="1" t="str">
        <f t="shared" si="13"/>
        <v>せき</v>
      </c>
      <c r="V45" s="1" t="str">
        <f t="shared" si="13"/>
        <v>こん</v>
      </c>
      <c r="W45" s="1" t="str">
        <f t="shared" si="13"/>
        <v>こう</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玉</v>
      </c>
      <c r="AF45" s="1" t="str">
        <f t="shared" si="14"/>
        <v>石</v>
      </c>
      <c r="AG45" s="1" t="str">
        <f t="shared" si="14"/>
        <v>混</v>
      </c>
      <c r="AH45" s="1" t="str">
        <f t="shared" si="14"/>
        <v>交</v>
      </c>
      <c r="AI45" s="1" t="str">
        <f t="shared" si="14"/>
        <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0.66669193035329621</v>
      </c>
      <c r="R46" s="1">
        <f ca="1">IF(印刷シート!$EB$2="する",RANK(Q46,$Q$39:$Q$48,0),8)</f>
        <v>2</v>
      </c>
      <c r="S46" s="15" t="str">
        <f>I2</f>
        <v>仁</v>
      </c>
      <c r="T46" s="1" t="str">
        <f t="shared" ref="T46:AD46" si="15">IF(F21="","",F21)</f>
        <v>じ</v>
      </c>
      <c r="U46" s="1" t="str">
        <f t="shared" si="15"/>
        <v>こ</v>
      </c>
      <c r="V46" s="1" t="str">
        <f t="shared" si="15"/>
        <v>しゅ</v>
      </c>
      <c r="W46" s="1" t="str">
        <f t="shared" si="15"/>
        <v>ちょう</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自</v>
      </c>
      <c r="AF46" s="1" t="str">
        <f t="shared" si="16"/>
        <v>己</v>
      </c>
      <c r="AG46" s="1" t="str">
        <f t="shared" si="16"/>
        <v>主</v>
      </c>
      <c r="AH46" s="1" t="str">
        <f t="shared" si="16"/>
        <v>張</v>
      </c>
      <c r="AI46" s="1" t="str">
        <f t="shared" si="16"/>
        <v>を</v>
      </c>
      <c r="AJ46" s="1" t="str">
        <f t="shared" si="16"/>
        <v>す</v>
      </c>
      <c r="AK46" s="1" t="str">
        <f t="shared" si="16"/>
        <v>る</v>
      </c>
      <c r="AL46" s="1" t="str">
        <f t="shared" si="16"/>
        <v/>
      </c>
      <c r="AM46" s="1" t="str">
        <f t="shared" si="16"/>
        <v/>
      </c>
      <c r="AN46" s="1" t="str">
        <f t="shared" si="16"/>
        <v/>
      </c>
      <c r="AO46" s="1" t="str">
        <f t="shared" si="16"/>
        <v/>
      </c>
    </row>
    <row r="47" spans="2:41" hidden="1" x14ac:dyDescent="0.15">
      <c r="Q47" s="1">
        <f t="shared" ca="1" si="2"/>
        <v>0.6661984275667252</v>
      </c>
      <c r="R47" s="1">
        <f ca="1">IF(印刷シート!$EB$2="する",RANK(Q47,$Q$39:$Q$48,0),9)</f>
        <v>3</v>
      </c>
      <c r="S47" s="15" t="str">
        <f>J2</f>
        <v>洗</v>
      </c>
      <c r="T47" s="1" t="str">
        <f t="shared" ref="T47:AD47" si="17">IF(F23="","",F23)</f>
        <v>どう</v>
      </c>
      <c r="U47" s="1" t="str">
        <f t="shared" si="17"/>
        <v>ろ</v>
      </c>
      <c r="V47" s="1" t="str">
        <f t="shared" si="17"/>
        <v/>
      </c>
      <c r="W47" s="1" t="str">
        <f t="shared" si="17"/>
        <v>じょ</v>
      </c>
      <c r="X47" s="1" t="str">
        <f t="shared" si="17"/>
        <v>せつ</v>
      </c>
      <c r="Y47" s="1" t="str">
        <f t="shared" si="17"/>
        <v/>
      </c>
      <c r="Z47" s="1" t="str">
        <f t="shared" si="17"/>
        <v/>
      </c>
      <c r="AA47" s="1" t="str">
        <f t="shared" si="17"/>
        <v/>
      </c>
      <c r="AB47" s="1" t="str">
        <f t="shared" si="17"/>
        <v/>
      </c>
      <c r="AC47" s="1" t="str">
        <f t="shared" si="17"/>
        <v/>
      </c>
      <c r="AD47" s="1" t="str">
        <f t="shared" si="17"/>
        <v/>
      </c>
      <c r="AE47" s="1" t="str">
        <f t="shared" ref="AE47:AO47" si="18">IF(F22="","",F22)</f>
        <v>道</v>
      </c>
      <c r="AF47" s="1" t="str">
        <f t="shared" si="18"/>
        <v>路</v>
      </c>
      <c r="AG47" s="1" t="str">
        <f t="shared" si="18"/>
        <v>を</v>
      </c>
      <c r="AH47" s="1" t="str">
        <f t="shared" si="18"/>
        <v>除</v>
      </c>
      <c r="AI47" s="1" t="str">
        <f t="shared" si="18"/>
        <v>雪</v>
      </c>
      <c r="AJ47" s="1" t="str">
        <f t="shared" si="18"/>
        <v>す</v>
      </c>
      <c r="AK47" s="1" t="str">
        <f t="shared" si="18"/>
        <v>る</v>
      </c>
      <c r="AL47" s="1" t="str">
        <f t="shared" si="18"/>
        <v/>
      </c>
      <c r="AM47" s="1" t="str">
        <f t="shared" si="18"/>
        <v/>
      </c>
      <c r="AN47" s="1" t="str">
        <f t="shared" si="18"/>
        <v/>
      </c>
      <c r="AO47" s="1" t="str">
        <f t="shared" si="18"/>
        <v/>
      </c>
    </row>
    <row r="48" spans="2:41" hidden="1" x14ac:dyDescent="0.15">
      <c r="Q48" s="1">
        <f t="shared" ca="1" si="2"/>
        <v>0.16068770793069986</v>
      </c>
      <c r="R48" s="1">
        <f ca="1">IF(印刷シート!$EB$2="する",RANK(Q48,$Q$39:$Q$48,0),10)</f>
        <v>7</v>
      </c>
      <c r="S48" s="15" t="str">
        <f>K2</f>
        <v>自</v>
      </c>
      <c r="T48" s="1" t="str">
        <f t="shared" ref="T48:AD48" si="19">IF(F25="","",F25)</f>
        <v>く</v>
      </c>
      <c r="U48" s="1" t="str">
        <f t="shared" si="19"/>
        <v>らく</v>
      </c>
      <c r="V48" s="1" t="str">
        <f t="shared" si="19"/>
        <v/>
      </c>
      <c r="W48" s="1" t="str">
        <f t="shared" si="19"/>
        <v>とも</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苦</v>
      </c>
      <c r="AF48" s="1" t="str">
        <f t="shared" si="20"/>
        <v>楽</v>
      </c>
      <c r="AG48" s="1" t="str">
        <f t="shared" si="20"/>
        <v>を</v>
      </c>
      <c r="AH48" s="1" t="str">
        <f t="shared" si="20"/>
        <v>共</v>
      </c>
      <c r="AI48" s="1" t="str">
        <f t="shared" si="20"/>
        <v>に</v>
      </c>
      <c r="AJ48" s="1" t="str">
        <f t="shared" si="20"/>
        <v>す</v>
      </c>
      <c r="AK48" s="1" t="str">
        <f t="shared" si="20"/>
        <v>る</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2024-08-28T05:39:50Z</cp:lastPrinted>
  <dcterms:created xsi:type="dcterms:W3CDTF">2011-08-04T02:55:31Z</dcterms:created>
  <dcterms:modified xsi:type="dcterms:W3CDTF">2024-08-28T06:16:52Z</dcterms:modified>
</cp:coreProperties>
</file>